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444b30d2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29b645954539475c"/>
    <x:sheet xmlns:r="http://schemas.openxmlformats.org/officeDocument/2006/relationships" name="Tool Catalogue" sheetId="2" r:id="R9277b3103ef84d0c"/>
    <x:sheet xmlns:r="http://schemas.openxmlformats.org/officeDocument/2006/relationships" name="Overseas Pricing" sheetId="3" r:id="Rb96498a1046b4021"/>
    <x:sheet xmlns:r="http://schemas.openxmlformats.org/officeDocument/2006/relationships" name="Entries" sheetId="4" r:id="Rd1f516cb0d11479a"/>
    <x:sheet xmlns:r="http://schemas.openxmlformats.org/officeDocument/2006/relationships" name="Cash Flow" sheetId="5" r:id="Rb128ac5e2bb84c58"/>
    <x:sheet xmlns:r="http://schemas.openxmlformats.org/officeDocument/2006/relationships" name="Party Dues" sheetId="6" r:id="Rec899dd4497441dd"/>
    <x:sheet xmlns:r="http://schemas.openxmlformats.org/officeDocument/2006/relationships" name="Stock" sheetId="7" r:id="Rd22d992bbe5347cd"/>
    <x:sheet xmlns:r="http://schemas.openxmlformats.org/officeDocument/2006/relationships" name="Finance Tools" sheetId="8" r:id="Rd7559790ea864433"/>
    <x:sheet xmlns:r="http://schemas.openxmlformats.org/officeDocument/2006/relationships" name="Bank Stock Estimate" sheetId="9" r:id="R6d6117f2ede34b28"/>
    <x:sheet xmlns:r="http://schemas.openxmlformats.org/officeDocument/2006/relationships" name="Cash Forecast" sheetId="10" r:id="Rae70d8b3decb4b40"/>
    <x:sheet xmlns:r="http://schemas.openxmlformats.org/officeDocument/2006/relationships" name="More Finance" sheetId="11" r:id="R4828c6f3e2e04ccb"/>
    <x:sheet xmlns:r="http://schemas.openxmlformats.org/officeDocument/2006/relationships" name="Compliance" sheetId="12" r:id="R859290a99e9d4798"/>
    <x:sheet xmlns:r="http://schemas.openxmlformats.org/officeDocument/2006/relationships" name="Quotation" sheetId="13" r:id="R96f76dce41374b50"/>
    <x:sheet xmlns:r="http://schemas.openxmlformats.org/officeDocument/2006/relationships" name="Pricing" sheetId="14" r:id="Rebdd7c4ab0c7403c"/>
    <x:sheet xmlns:r="http://schemas.openxmlformats.org/officeDocument/2006/relationships" name="Start Here" sheetId="15" r:id="R07811c61ecf843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-mmm-yyyy"/>
    <x:numFmt numFmtId="201" formatCode="&quot;₹&quot; #,##0.00;(&quot;₹&quot; #,##0.00);&quot;—&quot;"/>
    <x:numFmt numFmtId="202" formatCode="mmm yyyy"/>
    <x:numFmt numFmtId="203" formatCode="0.0%"/>
    <x:numFmt numFmtId="204" formatCode="0"/>
    <x:numFmt numFmtId="205" formatCode="0.00&quot;x&quot;"/>
    <x:numFmt numFmtId="206" formatCode="&quot;USD $&quot; #,##0"/>
  </x:numFmts>
  <x:fonts count="6">
    <x:font>
      <x:sz val="11"/>
      <x:name val="Carlito"/>
    </x:font>
    <x:font>
      <x:sz val="10"/>
      <x:color rgb="FF09264A"/>
      <x:name val="Arial"/>
    </x:font>
    <x:font>
      <x:b/>
      <x:sz val="16"/>
      <x:color rgb="FF09264A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1765A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64A"/>
      </x:patternFill>
    </x:fill>
    <x:fill>
      <x:patternFill patternType="solid">
        <x:fgColor rgb="FFFFF4D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D5A62E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3" fillId="2" borderId="0" xfId="0" applyNumberFormat="1" applyFont="1" applyFill="1" applyBorder="1"/>
    <x:xf numFmtId="201" fontId="4" fillId="2" borderId="0" xfId="0" applyNumberFormat="1" applyFont="1" applyFill="1" applyBorder="1"/>
    <x:xf numFmtId="202" fontId="1" fillId="0" borderId="0" xfId="0" applyNumberFormat="1" applyFont="1" applyFill="1" applyBorder="1"/>
    <x:xf numFmtId="202" fontId="1" fillId="3" borderId="0" xfId="0" applyNumberFormat="1" applyFont="1" applyFill="1" applyBorder="1"/>
    <x:xf numFmtId="202" fontId="5" fillId="3" borderId="0" xfId="0" applyNumberFormat="1" applyFont="1" applyFill="1" applyBorder="1"/>
    <x:xf numFmtId="203" fontId="5" fillId="3" borderId="0" xfId="0" applyNumberFormat="1" applyFont="1" applyFill="1" applyBorder="1"/>
    <x:xf numFmtId="203" fontId="1" fillId="0" borderId="0" xfId="0" applyNumberFormat="1" applyFont="1" applyFill="1" applyBorder="1"/>
    <x:xf numFmtId="204" fontId="5" fillId="3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6" fontId="1" fillId="0" borderId="0" xfId="0" applyNumberFormat="1" applyFont="1" applyFill="1" applyBorder="1"/>
    <x:xf numFmtId="206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2bd50ef5f45b0" /><Relationship Type="http://schemas.openxmlformats.org/officeDocument/2006/relationships/theme" Target="/xl/theme/theme1.xml" Id="R0d4442f1a499454e" /><Relationship Type="http://schemas.openxmlformats.org/officeDocument/2006/relationships/sharedStrings" Target="/xl/sharedStrings.xml" Id="R09b524a2846d4063" /><Relationship Type="http://schemas.openxmlformats.org/officeDocument/2006/relationships/worksheet" Target="/xl/worksheets/sheet1.xml" Id="R29b645954539475c" /><Relationship Type="http://schemas.openxmlformats.org/officeDocument/2006/relationships/worksheet" Target="/xl/worksheets/sheet2.xml" Id="R9277b3103ef84d0c" /><Relationship Type="http://schemas.openxmlformats.org/officeDocument/2006/relationships/worksheet" Target="/xl/worksheets/sheet3.xml" Id="Rb96498a1046b4021" /><Relationship Type="http://schemas.openxmlformats.org/officeDocument/2006/relationships/worksheet" Target="/xl/worksheets/sheet4.xml" Id="Rd1f516cb0d11479a" /><Relationship Type="http://schemas.openxmlformats.org/officeDocument/2006/relationships/worksheet" Target="/xl/worksheets/sheet5.xml" Id="Rb128ac5e2bb84c58" /><Relationship Type="http://schemas.openxmlformats.org/officeDocument/2006/relationships/worksheet" Target="/xl/worksheets/sheet6.xml" Id="Rec899dd4497441dd" /><Relationship Type="http://schemas.openxmlformats.org/officeDocument/2006/relationships/worksheet" Target="/xl/worksheets/sheet7.xml" Id="Rd22d992bbe5347cd" /><Relationship Type="http://schemas.openxmlformats.org/officeDocument/2006/relationships/worksheet" Target="/xl/worksheets/sheet8.xml" Id="Rd7559790ea864433" /><Relationship Type="http://schemas.openxmlformats.org/officeDocument/2006/relationships/worksheet" Target="/xl/worksheets/sheet9.xml" Id="R6d6117f2ede34b28" /><Relationship Type="http://schemas.openxmlformats.org/officeDocument/2006/relationships/worksheet" Target="/xl/worksheets/sheet10.xml" Id="Rae70d8b3decb4b40" /><Relationship Type="http://schemas.openxmlformats.org/officeDocument/2006/relationships/worksheet" Target="/xl/worksheets/sheet11.xml" Id="R4828c6f3e2e04ccb" /><Relationship Type="http://schemas.openxmlformats.org/officeDocument/2006/relationships/worksheet" Target="/xl/worksheets/sheet12.xml" Id="R859290a99e9d4798" /><Relationship Type="http://schemas.openxmlformats.org/officeDocument/2006/relationships/worksheet" Target="/xl/worksheets/sheet13.xml" Id="R96f76dce41374b50" /><Relationship Type="http://schemas.openxmlformats.org/officeDocument/2006/relationships/worksheet" Target="/xl/worksheets/sheet14.xml" Id="Rebdd7c4ab0c7403c" /><Relationship Type="http://schemas.openxmlformats.org/officeDocument/2006/relationships/worksheet" Target="/xl/worksheets/sheet15.xml" Id="R07811c61ecf843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29" hidden="0" customWidth="1"/>
    <x:col min="3" max="3" width="4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Dashboard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Report month</x:v>
      </x:c>
      <x:c r="B4" s="19" t="d">
        <x:v>2026-10-01T00:00:00.000Z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Business snapshot</x:v>
      </x:c>
      <x:c r="B6" s="8" t="str">
        <x:v>Amount / count</x:v>
      </x:c>
      <x:c r="C6" s="8" t="str">
        <x:v>Scope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Recorded vouchers</x:v>
      </x:c>
      <x:c r="B7" s="1" t="n">
        <x:f>COUNTIFS(Entries!$A$7:$A$56,"&gt;="&amp;B4,Entries!$A$7:$A$56,"&lt;"&amp;EDATE(B4,1),Entries!$C$7:$C$56,"&lt;&gt;")</x:f>
        <x:v>6</x:v>
      </x:c>
      <x:c r="C7" s="1" t="str">
        <x:v>Selected month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Sales booked</x:v>
      </x:c>
      <x:c r="B8" s="13" t="n">
        <x:f>SUMIFS(Entries!$H$7:$H$56,Entries!$B$7:$B$56,"Sale",Entries!$A$7:$A$56,"&gt;="&amp;B4,Entries!$A$7:$A$56,"&lt;"&amp;EDATE(B4,1))</x:f>
        <x:v>17500</x:v>
      </x:c>
      <x:c r="C8" s="1" t="str">
        <x:v>Selected month; consistent gross basis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" t="str">
        <x:v>Purchases booked</x:v>
      </x:c>
      <x:c r="B9" s="13" t="n">
        <x:f>SUMIFS(Entries!$H$7:$H$56,Entries!$B$7:$B$56,"Purchase",Entries!$A$7:$A$56,"&gt;="&amp;B4,Entries!$A$7:$A$56,"&lt;"&amp;EDATE(B4,1))</x:f>
        <x:v>20000</x:v>
      </x:c>
      <x:c r="C9" s="1" t="str">
        <x:v>Selected month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" t="str">
        <x:v>Expenses booked</x:v>
      </x:c>
      <x:c r="B10" s="13" t="n">
        <x:f>SUMIFS(Entries!$H$7:$H$56,Entries!$B$7:$B$56,"Expense",Entries!$A$7:$A$56,"&gt;="&amp;B4,Entries!$A$7:$A$56,"&lt;"&amp;EDATE(B4,1))</x:f>
        <x:v>5000</x:v>
      </x:c>
      <x:c r="C10" s="1" t="str">
        <x:v>Selected month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Cash + bank receipts</x:v>
      </x:c>
      <x:c r="B11" s="13" t="n">
        <x:f>SUMIFS(Entries!$J$7:$J$56,Entries!$A$7:$A$56,"&gt;="&amp;B4,Entries!$A$7:$A$56,"&lt;"&amp;EDATE(B4,1))</x:f>
        <x:v>15500</x:v>
      </x:c>
      <x:c r="C11" s="1" t="str">
        <x:v>Selected month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 t="str">
        <x:v>Cash + bank payments</x:v>
      </x:c>
      <x:c r="B12" s="13" t="n">
        <x:f>SUMIFS(Entries!$K$7:$K$56,Entries!$A$7:$A$56,"&gt;="&amp;B4,Entries!$A$7:$A$56,"&lt;"&amp;EDATE(B4,1))</x:f>
        <x:v>20000</x:v>
      </x:c>
      <x:c r="C12" s="1" t="str">
        <x:v>Selected month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 t="str">
        <x:v>Net cash movement</x:v>
      </x:c>
      <x:c r="B13" s="13" t="n">
        <x:f>B11-B12</x:f>
        <x:v>-4500</x:v>
      </x:c>
      <x:c r="C13" s="1" t="str">
        <x:v>Receipts − payments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 t="str">
        <x:v>Closing stock value</x:v>
      </x:c>
      <x:c r="B14" s="13" t="n">
        <x:f>SUM(Stock!G7:G26)</x:f>
        <x:v>12000</x:v>
      </x:c>
      <x:c r="C14" s="1" t="str">
        <x:v>All rows; manually entered valuation cost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 t="str">
        <x:v>Net party receivable</x:v>
      </x:c>
      <x:c r="B15" s="13" t="n">
        <x:f>SUM('Party Dues'!H7:H26)</x:f>
        <x:v>-3000</x:v>
      </x:c>
      <x:c r="C15" s="1" t="str">
        <x:v>All rows; offsets supplier dues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30" customHeight="1">
      <x:c r="A18" s="8" t="str">
        <x:v>TRY THE DEMO</x:v>
      </x:c>
      <x:c r="B18" s="8" t="str">
        <x:v>Change these inputs</x:v>
      </x:c>
      <x:c r="C18" s="8" t="str">
        <x:v>See automatic output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 t="str">
        <x:v>Accounting workload</x:v>
      </x:c>
      <x:c r="B19" s="1" t="str">
        <x:v>Pricing!B9 = 401</x:v>
      </x:c>
      <x:c r="C19" s="1" t="str">
        <x:v>Total fee changes to ₹11,999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 t="str">
        <x:v>Zero-interest loan</x:v>
      </x:c>
      <x:c r="B20" s="1" t="str">
        <x:v>Finance Tools!B6 = 0</x:v>
      </x:c>
      <x:c r="C20" s="1" t="str">
        <x:v>EMI changes to ₹16,666.67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 t="str">
        <x:v>Stock movement</x:v>
      </x:c>
      <x:c r="B21" s="1" t="str">
        <x:v>Entries quantity / type</x:v>
      </x:c>
      <x:c r="C21" s="1" t="str">
        <x:v>Stock and dues recalculate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38" hidden="0" customWidth="1"/>
    <x:col min="3" max="3" width="19" hidden="0" customWidth="1"/>
    <x:col min="4" max="4" width="43" hidden="0" customWidth="1"/>
    <x:col min="5" max="5" width="4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Tool Catalogue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20 tools • all prices proposed • sample workbook demonstrates every listed tool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42" customHeight="1">
      <x:c r="A6" s="25" t="str">
        <x:v>Tool</x:v>
      </x:c>
      <x:c r="B6" s="25" t="str">
        <x:v>Demo location</x:v>
      </x:c>
      <x:c r="C6" s="25" t="str">
        <x:v>Standalone price</x:v>
      </x:c>
      <x:c r="D6" s="25" t="str">
        <x:v>Access / delivery</x:v>
      </x:c>
      <x:c r="E6" s="25" t="str">
        <x:v>Output</x:v>
      </x:c>
      <x:c r="F6" s="1"/>
      <x:c r="G6" s="1"/>
      <x:c r="H6" s="1"/>
      <x:c r="I6" s="1"/>
      <x:c r="J6" s="1"/>
      <x:c r="K6" s="1"/>
      <x:c r="L6" s="1"/>
      <x:c r="M6" s="1"/>
      <x:c r="N6" s="1"/>
    </x:row>
    <x:row r="7" ht="42" customHeight="1">
      <x:c r="A7" s="5" t="str">
        <x:v>Loan EMI</x:v>
      </x:c>
      <x:c r="B7" s="5" t="str">
        <x:v>Finance Tools!B5:B9</x:v>
      </x:c>
      <x:c r="C7" s="28" t="n">
        <x:v>299</x:v>
      </x:c>
      <x:c r="D7" s="5" t="str">
        <x:v>Web: 12 months; Excel: current version</x:v>
      </x:c>
      <x:c r="E7" s="5" t="str">
        <x:v>Monthly repayment &amp; interest</x:v>
      </x:c>
      <x:c r="F7" s="1"/>
      <x:c r="G7" s="1"/>
      <x:c r="H7" s="1"/>
      <x:c r="I7" s="1"/>
      <x:c r="J7" s="1"/>
      <x:c r="K7" s="1"/>
      <x:c r="L7" s="1"/>
      <x:c r="M7" s="1"/>
      <x:c r="N7" s="1"/>
    </x:row>
    <x:row r="8" ht="42" customHeight="1">
      <x:c r="A8" s="5" t="str">
        <x:v>Costing / margin</x:v>
      </x:c>
      <x:c r="B8" s="5" t="str">
        <x:v>Finance Tools!B11:B15</x:v>
      </x:c>
      <x:c r="C8" s="28" t="n">
        <x:v>299</x:v>
      </x:c>
      <x:c r="D8" s="5" t="str">
        <x:v>Web: 12 months; Excel: current version</x:v>
      </x:c>
      <x:c r="E8" s="5" t="str">
        <x:v>Contribution, margin and markup</x:v>
      </x:c>
      <x:c r="F8" s="1"/>
      <x:c r="G8" s="1"/>
      <x:c r="H8" s="1"/>
      <x:c r="I8" s="1"/>
      <x:c r="J8" s="1"/>
      <x:c r="K8" s="1"/>
      <x:c r="L8" s="1"/>
      <x:c r="M8" s="1"/>
      <x:c r="N8" s="1"/>
    </x:row>
    <x:row r="9" ht="42" customHeight="1">
      <x:c r="A9" s="5" t="str">
        <x:v>Break-even</x:v>
      </x:c>
      <x:c r="B9" s="5" t="str">
        <x:v>Finance Tools!B11:B16</x:v>
      </x:c>
      <x:c r="C9" s="28" t="n">
        <x:v>299</x:v>
      </x:c>
      <x:c r="D9" s="5" t="str">
        <x:v>Web: 12 months; Excel: current version</x:v>
      </x:c>
      <x:c r="E9" s="5" t="str">
        <x:v>Units required to cover fixed costs</x:v>
      </x:c>
      <x:c r="F9" s="1"/>
      <x:c r="G9" s="1"/>
      <x:c r="H9" s="1"/>
      <x:c r="I9" s="1"/>
      <x:c r="J9" s="1"/>
      <x:c r="K9" s="1"/>
      <x:c r="L9" s="1"/>
      <x:c r="M9" s="1"/>
      <x:c r="N9" s="1"/>
    </x:row>
    <x:row r="10" ht="42" customHeight="1">
      <x:c r="A10" s="5" t="str">
        <x:v>DSCR</x:v>
      </x:c>
      <x:c r="B10" s="5" t="str">
        <x:v>Finance Tools!B18:B21</x:v>
      </x:c>
      <x:c r="C10" s="28" t="n">
        <x:v>499</x:v>
      </x:c>
      <x:c r="D10" s="5" t="str">
        <x:v>Web: 12 months; Excel: current version</x:v>
      </x:c>
      <x:c r="E10" s="5" t="str">
        <x:v>Same-period cash / debt service</x:v>
      </x:c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42" customHeight="1">
      <x:c r="A11" s="5" t="str">
        <x:v>Working capital</x:v>
      </x:c>
      <x:c r="B11" s="5" t="str">
        <x:v>Finance Tools!B23:B25</x:v>
      </x:c>
      <x:c r="C11" s="28" t="n">
        <x:v>499</x:v>
      </x:c>
      <x:c r="D11" s="5" t="str">
        <x:v>Web: 12 months; Excel: current version</x:v>
      </x:c>
      <x:c r="E11" s="5" t="str">
        <x:v>Assets less current liabilities</x:v>
      </x:c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42" customHeight="1">
      <x:c r="A12" s="5" t="str">
        <x:v>Bank stock estimate</x:v>
      </x:c>
      <x:c r="B12" s="5" t="str">
        <x:v>Bank Stock Estimate!A4:C10</x:v>
      </x:c>
      <x:c r="C12" s="28" t="n">
        <x:v>699</x:v>
      </x:c>
      <x:c r="D12" s="5" t="str">
        <x:v>Web: 12 months; Excel: current version</x:v>
      </x:c>
      <x:c r="E12" s="5" t="str">
        <x:v>Stock-only indicative drawing power</x:v>
      </x:c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42" customHeight="1">
      <x:c r="A13" s="5" t="str">
        <x:v>Cash forecast</x:v>
      </x:c>
      <x:c r="B13" s="5" t="str">
        <x:v>Cash Forecast!A4:F13</x:v>
      </x:c>
      <x:c r="C13" s="28" t="n">
        <x:v>499</x:v>
      </x:c>
      <x:c r="D13" s="5" t="str">
        <x:v>Web: 12 months; Excel: current version</x:v>
      </x:c>
      <x:c r="E13" s="5" t="str">
        <x:v>Six monthly opening / closing balances</x:v>
      </x:c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42" customHeight="1">
      <x:c r="A14" s="5" t="str">
        <x:v>Sales register</x:v>
      </x:c>
      <x:c r="B14" s="5" t="str">
        <x:v>Entries!B7:B56 = Sale</x:v>
      </x:c>
      <x:c r="C14" s="28" t="n">
        <x:v>499</x:v>
      </x:c>
      <x:c r="D14" s="5" t="str">
        <x:v>Web: 12 months; Excel: current version</x:v>
      </x:c>
      <x:c r="E14" s="5" t="str">
        <x:v>Single voucher register: filter / choose Sale</x:v>
      </x:c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42" customHeight="1">
      <x:c r="A15" s="5" t="str">
        <x:v>Purchase register</x:v>
      </x:c>
      <x:c r="B15" s="5" t="str">
        <x:v>Entries!B7:B56 = Purchase</x:v>
      </x:c>
      <x:c r="C15" s="28" t="n">
        <x:v>499</x:v>
      </x:c>
      <x:c r="D15" s="5" t="str">
        <x:v>Web: 12 months; Excel: current version</x:v>
      </x:c>
      <x:c r="E15" s="5" t="str">
        <x:v>Single voucher register: filter / choose Purchase</x:v>
      </x:c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42" customHeight="1">
      <x:c r="A16" s="5" t="str">
        <x:v>Expense register</x:v>
      </x:c>
      <x:c r="B16" s="5" t="str">
        <x:v>Entries!B7:B56 = Expense</x:v>
      </x:c>
      <x:c r="C16" s="28" t="n">
        <x:v>299</x:v>
      </x:c>
      <x:c r="D16" s="5" t="str">
        <x:v>Web: 12 months; Excel: current version</x:v>
      </x:c>
      <x:c r="E16" s="5" t="str">
        <x:v>Single voucher register: filter / choose Expense</x:v>
      </x:c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42" customHeight="1">
      <x:c r="A17" s="5" t="str">
        <x:v>Receivables / payables</x:v>
      </x:c>
      <x:c r="B17" s="5" t="str">
        <x:v>Party Dues!A6:H26</x:v>
      </x:c>
      <x:c r="C17" s="28" t="n">
        <x:v>499</x:v>
      </x:c>
      <x:c r="D17" s="5" t="str">
        <x:v>Web: 12 months; Excel: current version</x:v>
      </x:c>
      <x:c r="E17" s="5" t="str">
        <x:v>Invoice settlements and later receipts</x:v>
      </x:c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42" customHeight="1">
      <x:c r="A18" s="5" t="str">
        <x:v>Stock register</x:v>
      </x:c>
      <x:c r="B18" s="5" t="str">
        <x:v>Stock!A6:G26</x:v>
      </x:c>
      <x:c r="C18" s="28" t="n">
        <x:v>699</x:v>
      </x:c>
      <x:c r="D18" s="5" t="str">
        <x:v>Web: 12 months; Excel: current version</x:v>
      </x:c>
      <x:c r="E18" s="5" t="str">
        <x:v>Opening + inward − outward</x:v>
      </x:c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42" customHeight="1">
      <x:c r="A19" s="5" t="str">
        <x:v>Business summary</x:v>
      </x:c>
      <x:c r="B19" s="5" t="str">
        <x:v>Dashboard!A4:C15</x:v>
      </x:c>
      <x:c r="C19" s="28" t="n">
        <x:v>699</x:v>
      </x:c>
      <x:c r="D19" s="5" t="str">
        <x:v>Web: 12 months; Excel: current version</x:v>
      </x:c>
      <x:c r="E19" s="5" t="str">
        <x:v>Monthly operational snapshot</x:v>
      </x:c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42" customHeight="1">
      <x:c r="A20" s="5" t="str">
        <x:v>Compliance tracker</x:v>
      </x:c>
      <x:c r="B20" s="5" t="str">
        <x:v>Compliance!A6:G16</x:v>
      </x:c>
      <x:c r="C20" s="28" t="n">
        <x:v>499</x:v>
      </x:c>
      <x:c r="D20" s="5" t="str">
        <x:v>Web: 12 months; Excel: current version</x:v>
      </x:c>
      <x:c r="E20" s="5" t="str">
        <x:v>Manual due dates, status and reference</x:v>
      </x:c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42" customHeight="1">
      <x:c r="A21" s="5" t="str">
        <x:v>Document maker</x:v>
      </x:c>
      <x:c r="B21" s="5" t="str">
        <x:v>Quotation!A4:F20</x:v>
      </x:c>
      <x:c r="C21" s="28" t="n">
        <x:v>499</x:v>
      </x:c>
      <x:c r="D21" s="5" t="str">
        <x:v>Web: 12 months; Excel: current version</x:v>
      </x:c>
      <x:c r="E21" s="5" t="str">
        <x:v>Draft estimate / invoice / receipt / voucher</x:v>
      </x:c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42" customHeight="1">
      <x:c r="A22" s="5" t="str">
        <x:v>ROI planner</x:v>
      </x:c>
      <x:c r="B22" s="5" t="str">
        <x:v>More Finance!A5:C8</x:v>
      </x:c>
      <x:c r="C22" s="28" t="n">
        <x:v>299</x:v>
      </x:c>
      <x:c r="D22" s="5" t="str">
        <x:v>Web: 12 months; Excel: current version</x:v>
      </x:c>
      <x:c r="E22" s="5" t="str">
        <x:v>Net gain relative to initial investment</x:v>
      </x:c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42" customHeight="1">
      <x:c r="A23" s="5" t="str">
        <x:v>Discount / margin</x:v>
      </x:c>
      <x:c r="B23" s="5" t="str">
        <x:v>More Finance!A10:C15</x:v>
      </x:c>
      <x:c r="C23" s="28" t="n">
        <x:v>299</x:v>
      </x:c>
      <x:c r="D23" s="5" t="str">
        <x:v>Web: 12 months; Excel: current version</x:v>
      </x:c>
      <x:c r="E23" s="5" t="str">
        <x:v>Price after discount and revised margin</x:v>
      </x:c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42" customHeight="1">
      <x:c r="A24" s="5" t="str">
        <x:v>Budget variance</x:v>
      </x:c>
      <x:c r="B24" s="5" t="str">
        <x:v>More Finance!A17:C21</x:v>
      </x:c>
      <x:c r="C24" s="28" t="n">
        <x:v>499</x:v>
      </x:c>
      <x:c r="D24" s="5" t="str">
        <x:v>Web: 12 months; Excel: current version</x:v>
      </x:c>
      <x:c r="E24" s="5" t="str">
        <x:v>Cost overrun and revenue deviation</x:v>
      </x:c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42" customHeight="1">
      <x:c r="A25" s="5" t="str">
        <x:v>Quick ratio</x:v>
      </x:c>
      <x:c r="B25" s="5" t="str">
        <x:v>More Finance!A23:C27</x:v>
      </x:c>
      <x:c r="C25" s="28" t="n">
        <x:v>499</x:v>
      </x:c>
      <x:c r="D25" s="5" t="str">
        <x:v>Web: 12 months; Excel: current version</x:v>
      </x:c>
      <x:c r="E25" s="5" t="str">
        <x:v>Liquid current assets / liabilities</x:v>
      </x:c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42" customHeight="1">
      <x:c r="A26" s="5" t="str">
        <x:v>Target-profit sales</x:v>
      </x:c>
      <x:c r="B26" s="5" t="str">
        <x:v>More Finance!A28:C33</x:v>
      </x:c>
      <x:c r="C26" s="28" t="n">
        <x:v>499</x:v>
      </x:c>
      <x:c r="D26" s="5" t="str">
        <x:v>Web: 12 months; Excel: current version</x:v>
      </x:c>
      <x:c r="E26" s="5" t="str">
        <x:v>Units for fixed cost + target profit</x:v>
      </x:c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30" customHeight="1">
      <x:c r="A29" s="25" t="str">
        <x:v>Bundle</x:v>
      </x:c>
      <x:c r="B29" s="25" t="str">
        <x:v>Proposed price</x:v>
      </x:c>
      <x:c r="C29" s="25" t="str">
        <x:v>Access duration</x:v>
      </x:c>
      <x:c r="D29" s="25" t="str">
        <x:v>Delivery / support</x:v>
      </x:c>
      <x:c r="E29" s="25" t="str">
        <x:v>Contents</x:v>
      </x:c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65" customHeight="1">
      <x:c r="A30" s="5" t="str">
        <x:v>Complete Toolkit</x:v>
      </x:c>
      <x:c r="B30" s="28" t="n">
        <x:v>1999</x:v>
      </x:c>
      <x:c r="C30" s="5" t="str">
        <x:v>12-month web; current Excel version</x:v>
      </x:c>
      <x:c r="D30" s="5" t="str">
        <x:v>Instant after verified payment; 7-day email setup help</x:v>
      </x:c>
      <x:c r="E30" s="5" t="str">
        <x:v>All 20 tools; one business</x:v>
      </x:c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65" customHeight="1">
      <x:c r="A31" s="5" t="str">
        <x:v>Business Pro · Recommended</x:v>
      </x:c>
      <x:c r="B31" s="28" t="n">
        <x:v>2999</x:v>
      </x:c>
      <x:c r="C31" s="5" t="str">
        <x:v>12-month web; current Excel version</x:v>
      </x:c>
      <x:c r="D31" s="5" t="str">
        <x:v>3 business days after inputs; 30-day setup support</x:v>
      </x:c>
      <x:c r="E31" s="5" t="str">
        <x:v>All 20 + business branding + one 30-minute onboarding</x:v>
      </x:c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65" customHeight="1">
      <x:c r="A32" s="5" t="str">
        <x:v>Finance Desk Pro · Premium</x:v>
      </x:c>
      <x:c r="B32" s="28" t="n">
        <x:v>4999</x:v>
      </x:c>
      <x:c r="C32" s="5" t="str">
        <x:v>12-month web; current Excel version</x:v>
      </x:c>
      <x:c r="D32" s="5" t="str">
        <x:v>5 business days after inputs; 30-day setup support</x:v>
      </x:c>
      <x:c r="E32" s="5" t="str">
        <x:v>All 20 + one custom scenario + one 60-minute walkthrough</x:v>
      </x:c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52" hidden="0" customWidth="1"/>
    <x:col min="5" max="5" width="52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Overseas Pricing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Proposed country-specific quotes in USD • mechanical bookkeeping support • no foreign certification claimed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44" customHeight="1">
      <x:c r="A6" s="25" t="str">
        <x:v>Client country</x:v>
      </x:c>
      <x:c r="B6" s="25" t="str">
        <x:v>Starter / month (USD)</x:v>
      </x:c>
      <x:c r="C6" s="25" t="str">
        <x:v>Growth / month (USD)</x:v>
      </x:c>
      <x:c r="D6" s="25" t="str">
        <x:v>Published provider example</x:v>
      </x:c>
      <x:c r="E6" s="25" t="str">
        <x:v>Scope difference</x:v>
      </x:c>
      <x:c r="F6" s="1"/>
      <x:c r="G6" s="1"/>
      <x:c r="H6" s="1"/>
      <x:c r="I6" s="1"/>
      <x:c r="J6" s="1"/>
      <x:c r="K6" s="1"/>
      <x:c r="L6" s="1"/>
      <x:c r="M6" s="1"/>
      <x:c r="N6" s="1"/>
    </x:row>
    <x:row r="7" ht="44" customHeight="1">
      <x:c r="A7" s="5" t="str">
        <x:v>United States</x:v>
      </x:c>
      <x:c r="B7" s="27" t="n">
        <x:v>149</x:v>
      </x:c>
      <x:c r="C7" s="27" t="n">
        <x:v>299</x:v>
      </x:c>
      <x:c r="D7" s="5" t="str">
        <x:v>Merritt: USD 250/month</x:v>
      </x:c>
      <x:c r="E7" s="5" t="str">
        <x:v>FinTax: 100 / 250 vouchers; provider scope differs</x:v>
      </x:c>
      <x:c r="F7" s="1"/>
      <x:c r="G7" s="1"/>
      <x:c r="H7" s="1"/>
      <x:c r="I7" s="1"/>
      <x:c r="J7" s="1"/>
      <x:c r="K7" s="1"/>
      <x:c r="L7" s="1"/>
      <x:c r="M7" s="1"/>
      <x:c r="N7" s="1"/>
    </x:row>
    <x:row r="8" ht="44" customHeight="1">
      <x:c r="A8" s="5" t="str">
        <x:v>United Kingdom</x:v>
      </x:c>
      <x:c r="B8" s="27" t="n">
        <x:v>129</x:v>
      </x:c>
      <x:c r="C8" s="27" t="n">
        <x:v>249</x:v>
      </x:c>
      <x:c r="D8" s="5" t="str">
        <x:v>Tilly &amp; Cooper: GBP 169.99/month</x:v>
      </x:c>
      <x:c r="E8" s="5" t="str">
        <x:v>Provider: up to 100 transactions; VAT additional</x:v>
      </x:c>
      <x:c r="F8" s="1"/>
      <x:c r="G8" s="1"/>
      <x:c r="H8" s="1"/>
      <x:c r="I8" s="1"/>
      <x:c r="J8" s="1"/>
      <x:c r="K8" s="1"/>
      <x:c r="L8" s="1"/>
      <x:c r="M8" s="1"/>
      <x:c r="N8" s="1"/>
    </x:row>
    <x:row r="9" ht="44" customHeight="1">
      <x:c r="A9" s="5" t="str">
        <x:v>UAE</x:v>
      </x:c>
      <x:c r="B9" s="27" t="n">
        <x:v>99</x:v>
      </x:c>
      <x:c r="C9" s="27" t="n">
        <x:v>199</x:v>
      </x:c>
      <x:c r="D9" s="5" t="str">
        <x:v>Essence: AED 499/month starting</x:v>
      </x:c>
      <x:c r="E9" s="5" t="str">
        <x:v>FinTax does not provide FTA tax-agent services</x:v>
      </x:c>
      <x:c r="F9" s="1"/>
      <x:c r="G9" s="1"/>
      <x:c r="H9" s="1"/>
      <x:c r="I9" s="1"/>
      <x:c r="J9" s="1"/>
      <x:c r="K9" s="1"/>
      <x:c r="L9" s="1"/>
      <x:c r="M9" s="1"/>
      <x:c r="N9" s="1"/>
    </x:row>
    <x:row r="10" ht="44" customHeight="1">
      <x:c r="A10" s="5" t="str">
        <x:v>Canada</x:v>
      </x:c>
      <x:c r="B10" s="27" t="n">
        <x:v>129</x:v>
      </x:c>
      <x:c r="C10" s="27" t="n">
        <x:v>249</x:v>
      </x:c>
      <x:c r="D10" s="5" t="str">
        <x:v>Crawford: CAD 350/month Starter</x:v>
      </x:c>
      <x:c r="E10" s="5" t="str">
        <x:v>Provider: one bank + one credit card</x:v>
      </x:c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44" customHeight="1">
      <x:c r="A11" s="5" t="str">
        <x:v>Australia</x:v>
      </x:c>
      <x:c r="B11" s="27" t="n">
        <x:v>99</x:v>
      </x:c>
      <x:c r="C11" s="27" t="n">
        <x:v>199</x:v>
      </x:c>
      <x:c r="D11" s="5" t="str">
        <x:v>Modeno: AUD 210/month Starter</x:v>
      </x:c>
      <x:c r="E11" s="5" t="str">
        <x:v>Provider: up to two banks; FinTax BAS work excluded</x:v>
      </x:c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36" customHeight="1">
      <x:c r="A14" s="1" t="str">
        <x:v>Starter scope</x:v>
      </x:c>
      <x:c r="B14" s="5" t="str">
        <x:v>100 vouchers, one entity, one bank, one currency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36" customHeight="1">
      <x:c r="A15" s="1" t="str">
        <x:v>Growth scope</x:v>
      </x:c>
      <x:c r="B15" s="5" t="str">
        <x:v>250 vouchers, two banks, AR / AP schedules, one monthly 30-minute review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36" customHeight="1">
      <x:c r="A16" s="1" t="str">
        <x:v>Firm back-office desk</x:v>
      </x:c>
      <x:c r="B16" s="5" t="str">
        <x:v>USD 399/month for up to 20 support hours; local firm reviews regulated work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36" customHeight="1">
      <x:c r="A17" s="1" t="str">
        <x:v>Volume add-on</x:v>
      </x:c>
      <x:c r="B17" s="5" t="str">
        <x:v>USD 35 per started block of 100; written quote accepted first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36" customHeight="1">
      <x:c r="A18" s="1" t="str">
        <x:v>Additional firm hours</x:v>
      </x:c>
      <x:c r="B18" s="5" t="str">
        <x:v>USD 20/hour; agreed before work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36" customHeight="1">
      <x:c r="A19" s="1" t="str">
        <x:v>Duration / delivery</x:v>
      </x:c>
      <x:c r="B19" s="5" t="str">
        <x:v>Monthly engagement; onboarding 3–5 business days; monthly pack within 7 business days of complete records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36" customHeight="1">
      <x:c r="A20" s="1" t="str">
        <x:v>Additional charges</x:v>
      </x:c>
      <x:c r="B20" s="5" t="str">
        <x:v>Software, taxes, bank / transfer charges, backlog, complex FX and local professionals separate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36" customHeight="1">
      <x:c r="A21" s="1" t="str">
        <x:v>Benchmark date</x:v>
      </x:c>
      <x:c r="B21" s="5" t="str">
        <x:v>4 October 2026; individual advertised examples, not market averages or currency conversions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 t="str">
        <x:v>Provider sources</x:v>
      </x:c>
      <x:c r="B24" s="1" t="str">
        <x:v>Official published prices; consult country scope on website draft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 t="str">
        <x:v>US</x:v>
      </x:c>
      <x:c r="B25" s="1" t="str">
        <x:v>https://merrittbookkeeping.com/pricing/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 t="str">
        <x:v>UK</x:v>
      </x:c>
      <x:c r="B26" s="1" t="str">
        <x:v>https://tillyandcooper.co.uk/service/bookkeeping-and-record-keeping/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 t="str">
        <x:v>UAE</x:v>
      </x:c>
      <x:c r="B27" s="1" t="str">
        <x:v>https://essenceuae.com/bookkeeping-services-dubai/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 t="str">
        <x:v>Canada</x:v>
      </x:c>
      <x:c r="B28" s="1" t="str">
        <x:v>https://crawfordbookkeeping.ca/fees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 t="str">
        <x:v>Australia</x:v>
      </x:c>
      <x:c r="B29" s="1" t="str">
        <x:v>https://modeno.com.au/pricing/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mergeCells>
    <x:mergeCell ref="B14:E14"/>
    <x:mergeCell ref="B15:E15"/>
    <x:mergeCell ref="B16:E16"/>
    <x:mergeCell ref="B17:E17"/>
    <x:mergeCell ref="B18:E18"/>
    <x:mergeCell ref="B19:E19"/>
    <x:mergeCell ref="B20:E20"/>
    <x:mergeCell ref="B21:E21"/>
    <x:mergeCell ref="B24:E24"/>
    <x:mergeCell ref="B25:E25"/>
    <x:mergeCell ref="B26:E26"/>
    <x:mergeCell ref="B27:E27"/>
    <x:mergeCell ref="B28:E28"/>
    <x:mergeCell ref="B29:E2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4" hidden="0" customWidth="1"/>
    <x:col min="5" max="5" width="24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Entries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One voucher per row • keep party/item spelling consistent • yellow cells are editable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Date</x:v>
      </x:c>
      <x:c r="B6" s="8" t="str">
        <x:v>Type</x:v>
      </x:c>
      <x:c r="C6" s="8" t="str">
        <x:v>Voucher ID</x:v>
      </x:c>
      <x:c r="D6" s="8" t="str">
        <x:v>Party</x:v>
      </x:c>
      <x:c r="E6" s="8" t="str">
        <x:v>Item / note</x:v>
      </x:c>
      <x:c r="F6" s="8" t="str">
        <x:v>Quantity</x:v>
      </x:c>
      <x:c r="G6" s="8" t="str">
        <x:v>Unit value</x:v>
      </x:c>
      <x:c r="H6" s="8" t="str">
        <x:v>Amount</x:v>
      </x:c>
      <x:c r="I6" s="8" t="str">
        <x:v>Paid now</x:v>
      </x:c>
      <x:c r="J6" s="8" t="str">
        <x:v>Cash in</x:v>
      </x:c>
      <x:c r="K6" s="8" t="str">
        <x:v>Cash out</x:v>
      </x:c>
      <x:c r="L6" s="8" t="str">
        <x:v>Outstanding</x:v>
      </x:c>
      <x:c r="M6" s="1"/>
      <x:c r="N6" s="1"/>
    </x:row>
    <x:row r="7" ht="24" customHeight="1">
      <x:c r="A7" s="11" t="d">
        <x:v>2026-10-01T00:00:00.000Z</x:v>
      </x:c>
      <x:c r="B7" s="10" t="str">
        <x:v>Purchase</x:v>
      </x:c>
      <x:c r="C7" s="10" t="str">
        <x:v>P001</x:v>
      </x:c>
      <x:c r="D7" s="10" t="str">
        <x:v>Supply Co</x:v>
      </x:c>
      <x:c r="E7" s="10" t="str">
        <x:v>Widget</x:v>
      </x:c>
      <x:c r="F7" s="10" t="n">
        <x:v>100</x:v>
      </x:c>
      <x:c r="G7" s="12" t="n">
        <x:v>200</x:v>
      </x:c>
      <x:c r="H7" s="13" t="n">
        <x:f>IF(C7="","",F7*G7)</x:f>
        <x:v>20000</x:v>
      </x:c>
      <x:c r="I7" s="12" t="n">
        <x:v>12000</x:v>
      </x:c>
      <x:c r="J7" s="13" t="n">
        <x:f>IF(C7="","",IF(B7="Sale",I7,IF(B7="Receipt",H7,0)))</x:f>
        <x:v>0</x:v>
      </x:c>
      <x:c r="K7" s="13" t="n">
        <x:f>IF(C7="","",IF(OR(B7="Purchase",B7="Expense"),I7,IF(B7="Payment",H7,0)))</x:f>
        <x:v>12000</x:v>
      </x:c>
      <x:c r="L7" s="13" t="n">
        <x:f>IF(C7="","",IF(OR(B7="Sale",B7="Purchase",B7="Expense"),H7-I7,0))</x:f>
        <x:v>8000</x:v>
      </x:c>
      <x:c r="M7" s="1"/>
      <x:c r="N7" s="1"/>
    </x:row>
    <x:row r="8" ht="24" customHeight="1">
      <x:c r="A8" s="11" t="d">
        <x:v>2026-10-02T00:00:00.000Z</x:v>
      </x:c>
      <x:c r="B8" s="10" t="str">
        <x:v>Sale</x:v>
      </x:c>
      <x:c r="C8" s="10" t="str">
        <x:v>S001</x:v>
      </x:c>
      <x:c r="D8" s="10" t="str">
        <x:v>Alpha Store</x:v>
      </x:c>
      <x:c r="E8" s="10" t="str">
        <x:v>Widget</x:v>
      </x:c>
      <x:c r="F8" s="10" t="n">
        <x:v>30</x:v>
      </x:c>
      <x:c r="G8" s="12" t="n">
        <x:v>350</x:v>
      </x:c>
      <x:c r="H8" s="13" t="n">
        <x:f>IF(C8="","",F8*G8)</x:f>
        <x:v>10500</x:v>
      </x:c>
      <x:c r="I8" s="12" t="n">
        <x:v>7000</x:v>
      </x:c>
      <x:c r="J8" s="13" t="n">
        <x:f>IF(C8="","",IF(B8="Sale",I8,IF(B8="Receipt",H8,0)))</x:f>
        <x:v>7000</x:v>
      </x:c>
      <x:c r="K8" s="13" t="n">
        <x:f>IF(C8="","",IF(OR(B8="Purchase",B8="Expense"),I8,IF(B8="Payment",H8,0)))</x:f>
        <x:v>0</x:v>
      </x:c>
      <x:c r="L8" s="13" t="n">
        <x:f>IF(C8="","",IF(OR(B8="Sale",B8="Purchase",B8="Expense"),H8-I8,0))</x:f>
        <x:v>3500</x:v>
      </x:c>
      <x:c r="M8" s="1"/>
      <x:c r="N8" s="1"/>
    </x:row>
    <x:row r="9" ht="24" customHeight="1">
      <x:c r="A9" s="11" t="d">
        <x:v>2026-10-03T00:00:00.000Z</x:v>
      </x:c>
      <x:c r="B9" s="10" t="str">
        <x:v>Expense</x:v>
      </x:c>
      <x:c r="C9" s="10" t="str">
        <x:v>E001</x:v>
      </x:c>
      <x:c r="D9" s="10" t="str">
        <x:v>Landlord</x:v>
      </x:c>
      <x:c r="E9" s="10" t="str">
        <x:v>Rent</x:v>
      </x:c>
      <x:c r="F9" s="10" t="n">
        <x:v>1</x:v>
      </x:c>
      <x:c r="G9" s="12" t="n">
        <x:v>5000</x:v>
      </x:c>
      <x:c r="H9" s="13" t="n">
        <x:f>IF(C9="","",F9*G9)</x:f>
        <x:v>5000</x:v>
      </x:c>
      <x:c r="I9" s="12" t="n">
        <x:v>5000</x:v>
      </x:c>
      <x:c r="J9" s="13" t="n">
        <x:f>IF(C9="","",IF(B9="Sale",I9,IF(B9="Receipt",H9,0)))</x:f>
        <x:v>0</x:v>
      </x:c>
      <x:c r="K9" s="13" t="n">
        <x:f>IF(C9="","",IF(OR(B9="Purchase",B9="Expense"),I9,IF(B9="Payment",H9,0)))</x:f>
        <x:v>5000</x:v>
      </x:c>
      <x:c r="L9" s="13" t="n">
        <x:f>IF(C9="","",IF(OR(B9="Sale",B9="Purchase",B9="Expense"),H9-I9,0))</x:f>
        <x:v>0</x:v>
      </x:c>
      <x:c r="M9" s="1"/>
      <x:c r="N9" s="1"/>
    </x:row>
    <x:row r="10" ht="24" customHeight="1">
      <x:c r="A10" s="11" t="d">
        <x:v>2026-10-04T00:00:00.000Z</x:v>
      </x:c>
      <x:c r="B10" s="10" t="str">
        <x:v>Receipt</x:v>
      </x:c>
      <x:c r="C10" s="10" t="str">
        <x:v>R001</x:v>
      </x:c>
      <x:c r="D10" s="10" t="str">
        <x:v>Alpha Store</x:v>
      </x:c>
      <x:c r="E10" s="10" t="str">
        <x:v>Later settlement</x:v>
      </x:c>
      <x:c r="F10" s="10" t="n">
        <x:v>1</x:v>
      </x:c>
      <x:c r="G10" s="12" t="n">
        <x:v>1500</x:v>
      </x:c>
      <x:c r="H10" s="13" t="n">
        <x:f>IF(C10="","",F10*G10)</x:f>
        <x:v>1500</x:v>
      </x:c>
      <x:c r="I10" s="12" t="n">
        <x:v>0</x:v>
      </x:c>
      <x:c r="J10" s="13" t="n">
        <x:f>IF(C10="","",IF(B10="Sale",I10,IF(B10="Receipt",H10,0)))</x:f>
        <x:v>1500</x:v>
      </x:c>
      <x:c r="K10" s="13" t="n">
        <x:f>IF(C10="","",IF(OR(B10="Purchase",B10="Expense"),I10,IF(B10="Payment",H10,0)))</x:f>
        <x:v>0</x:v>
      </x:c>
      <x:c r="L10" s="13" t="n">
        <x:f>IF(C10="","",IF(OR(B10="Sale",B10="Purchase",B10="Expense"),H10-I10,0))</x:f>
        <x:v>0</x:v>
      </x:c>
      <x:c r="M10" s="1"/>
      <x:c r="N10" s="1"/>
    </x:row>
    <x:row r="11" ht="24" customHeight="1">
      <x:c r="A11" s="11" t="d">
        <x:v>2026-10-05T00:00:00.000Z</x:v>
      </x:c>
      <x:c r="B11" s="10" t="str">
        <x:v>Payment</x:v>
      </x:c>
      <x:c r="C11" s="10" t="str">
        <x:v>PM001</x:v>
      </x:c>
      <x:c r="D11" s="10" t="str">
        <x:v>Supply Co</x:v>
      </x:c>
      <x:c r="E11" s="10" t="str">
        <x:v>Later settlement</x:v>
      </x:c>
      <x:c r="F11" s="10" t="n">
        <x:v>1</x:v>
      </x:c>
      <x:c r="G11" s="12" t="n">
        <x:v>3000</x:v>
      </x:c>
      <x:c r="H11" s="13" t="n">
        <x:f>IF(C11="","",F11*G11)</x:f>
        <x:v>3000</x:v>
      </x:c>
      <x:c r="I11" s="12" t="n">
        <x:v>0</x:v>
      </x:c>
      <x:c r="J11" s="13" t="n">
        <x:f>IF(C11="","",IF(B11="Sale",I11,IF(B11="Receipt",H11,0)))</x:f>
        <x:v>0</x:v>
      </x:c>
      <x:c r="K11" s="13" t="n">
        <x:f>IF(C11="","",IF(OR(B11="Purchase",B11="Expense"),I11,IF(B11="Payment",H11,0)))</x:f>
        <x:v>3000</x:v>
      </x:c>
      <x:c r="L11" s="13" t="n">
        <x:f>IF(C11="","",IF(OR(B11="Sale",B11="Purchase",B11="Expense"),H11-I11,0))</x:f>
        <x:v>0</x:v>
      </x:c>
      <x:c r="M11" s="1"/>
      <x:c r="N11" s="1"/>
    </x:row>
    <x:row r="12" ht="24" customHeight="1">
      <x:c r="A12" s="11" t="d">
        <x:v>2026-10-06T00:00:00.000Z</x:v>
      </x:c>
      <x:c r="B12" s="10" t="str">
        <x:v>Sale</x:v>
      </x:c>
      <x:c r="C12" s="10" t="str">
        <x:v>S002</x:v>
      </x:c>
      <x:c r="D12" s="10" t="str">
        <x:v>Beta Shop</x:v>
      </x:c>
      <x:c r="E12" s="10" t="str">
        <x:v>Widget</x:v>
      </x:c>
      <x:c r="F12" s="10" t="n">
        <x:v>20</x:v>
      </x:c>
      <x:c r="G12" s="12" t="n">
        <x:v>350</x:v>
      </x:c>
      <x:c r="H12" s="13" t="n">
        <x:f>IF(C12="","",F12*G12)</x:f>
        <x:v>7000</x:v>
      </x:c>
      <x:c r="I12" s="12" t="n">
        <x:v>7000</x:v>
      </x:c>
      <x:c r="J12" s="13" t="n">
        <x:f>IF(C12="","",IF(B12="Sale",I12,IF(B12="Receipt",H12,0)))</x:f>
        <x:v>7000</x:v>
      </x:c>
      <x:c r="K12" s="13" t="n">
        <x:f>IF(C12="","",IF(OR(B12="Purchase",B12="Expense"),I12,IF(B12="Payment",H12,0)))</x:f>
        <x:v>0</x:v>
      </x:c>
      <x:c r="L12" s="13" t="n">
        <x:f>IF(C12="","",IF(OR(B12="Sale",B12="Purchase",B12="Expense"),H12-I12,0))</x:f>
        <x:v>0</x:v>
      </x:c>
      <x:c r="M12" s="1"/>
      <x:c r="N12" s="1"/>
    </x:row>
    <x:row r="13" ht="24" customHeight="1">
      <x:c r="A13" s="11"/>
      <x:c r="B13" s="10"/>
      <x:c r="C13" s="10"/>
      <x:c r="D13" s="10"/>
      <x:c r="E13" s="10"/>
      <x:c r="F13" s="10"/>
      <x:c r="G13" s="12"/>
      <x:c r="H13" s="13" t="str">
        <x:f>IF(C13="","",F13*G13)</x:f>
      </x:c>
      <x:c r="I13" s="12"/>
      <x:c r="J13" s="13" t="str">
        <x:f>IF(C13="","",IF(B13="Sale",I13,IF(B13="Receipt",H13,0)))</x:f>
      </x:c>
      <x:c r="K13" s="13" t="str">
        <x:f>IF(C13="","",IF(OR(B13="Purchase",B13="Expense"),I13,IF(B13="Payment",H13,0)))</x:f>
      </x:c>
      <x:c r="L13" s="13" t="str">
        <x:f>IF(C13="","",IF(OR(B13="Sale",B13="Purchase",B13="Expense"),H13-I13,0))</x:f>
      </x:c>
      <x:c r="M13" s="1"/>
      <x:c r="N13" s="1"/>
    </x:row>
    <x:row r="14" ht="24" customHeight="1">
      <x:c r="A14" s="11"/>
      <x:c r="B14" s="10"/>
      <x:c r="C14" s="10"/>
      <x:c r="D14" s="10"/>
      <x:c r="E14" s="10"/>
      <x:c r="F14" s="10"/>
      <x:c r="G14" s="12"/>
      <x:c r="H14" s="13" t="str">
        <x:f>IF(C14="","",F14*G14)</x:f>
      </x:c>
      <x:c r="I14" s="12"/>
      <x:c r="J14" s="13" t="str">
        <x:f>IF(C14="","",IF(B14="Sale",I14,IF(B14="Receipt",H14,0)))</x:f>
      </x:c>
      <x:c r="K14" s="13" t="str">
        <x:f>IF(C14="","",IF(OR(B14="Purchase",B14="Expense"),I14,IF(B14="Payment",H14,0)))</x:f>
      </x:c>
      <x:c r="L14" s="13" t="str">
        <x:f>IF(C14="","",IF(OR(B14="Sale",B14="Purchase",B14="Expense"),H14-I14,0))</x:f>
      </x:c>
      <x:c r="M14" s="1"/>
      <x:c r="N14" s="1"/>
    </x:row>
    <x:row r="15" ht="24" customHeight="1">
      <x:c r="A15" s="11"/>
      <x:c r="B15" s="10"/>
      <x:c r="C15" s="10"/>
      <x:c r="D15" s="10"/>
      <x:c r="E15" s="10"/>
      <x:c r="F15" s="10"/>
      <x:c r="G15" s="12"/>
      <x:c r="H15" s="13" t="str">
        <x:f>IF(C15="","",F15*G15)</x:f>
      </x:c>
      <x:c r="I15" s="12"/>
      <x:c r="J15" s="13" t="str">
        <x:f>IF(C15="","",IF(B15="Sale",I15,IF(B15="Receipt",H15,0)))</x:f>
      </x:c>
      <x:c r="K15" s="13" t="str">
        <x:f>IF(C15="","",IF(OR(B15="Purchase",B15="Expense"),I15,IF(B15="Payment",H15,0)))</x:f>
      </x:c>
      <x:c r="L15" s="13" t="str">
        <x:f>IF(C15="","",IF(OR(B15="Sale",B15="Purchase",B15="Expense"),H15-I15,0))</x:f>
      </x:c>
      <x:c r="M15" s="1"/>
      <x:c r="N15" s="1"/>
    </x:row>
    <x:row r="16" ht="24" customHeight="1">
      <x:c r="A16" s="11"/>
      <x:c r="B16" s="10"/>
      <x:c r="C16" s="10"/>
      <x:c r="D16" s="10"/>
      <x:c r="E16" s="10"/>
      <x:c r="F16" s="10"/>
      <x:c r="G16" s="12"/>
      <x:c r="H16" s="13" t="str">
        <x:f>IF(C16="","",F16*G16)</x:f>
      </x:c>
      <x:c r="I16" s="12"/>
      <x:c r="J16" s="13" t="str">
        <x:f>IF(C16="","",IF(B16="Sale",I16,IF(B16="Receipt",H16,0)))</x:f>
      </x:c>
      <x:c r="K16" s="13" t="str">
        <x:f>IF(C16="","",IF(OR(B16="Purchase",B16="Expense"),I16,IF(B16="Payment",H16,0)))</x:f>
      </x:c>
      <x:c r="L16" s="13" t="str">
        <x:f>IF(C16="","",IF(OR(B16="Sale",B16="Purchase",B16="Expense"),H16-I16,0))</x:f>
      </x:c>
      <x:c r="M16" s="1"/>
      <x:c r="N16" s="1"/>
    </x:row>
    <x:row r="17" ht="24" customHeight="1">
      <x:c r="A17" s="11"/>
      <x:c r="B17" s="10"/>
      <x:c r="C17" s="10"/>
      <x:c r="D17" s="10"/>
      <x:c r="E17" s="10"/>
      <x:c r="F17" s="10"/>
      <x:c r="G17" s="12"/>
      <x:c r="H17" s="13" t="str">
        <x:f>IF(C17="","",F17*G17)</x:f>
      </x:c>
      <x:c r="I17" s="12"/>
      <x:c r="J17" s="13" t="str">
        <x:f>IF(C17="","",IF(B17="Sale",I17,IF(B17="Receipt",H17,0)))</x:f>
      </x:c>
      <x:c r="K17" s="13" t="str">
        <x:f>IF(C17="","",IF(OR(B17="Purchase",B17="Expense"),I17,IF(B17="Payment",H17,0)))</x:f>
      </x:c>
      <x:c r="L17" s="13" t="str">
        <x:f>IF(C17="","",IF(OR(B17="Sale",B17="Purchase",B17="Expense"),H17-I17,0))</x:f>
      </x:c>
      <x:c r="M17" s="1"/>
      <x:c r="N17" s="1"/>
    </x:row>
    <x:row r="18" ht="24" customHeight="1">
      <x:c r="A18" s="11"/>
      <x:c r="B18" s="10"/>
      <x:c r="C18" s="10"/>
      <x:c r="D18" s="10"/>
      <x:c r="E18" s="10"/>
      <x:c r="F18" s="10"/>
      <x:c r="G18" s="12"/>
      <x:c r="H18" s="13" t="str">
        <x:f>IF(C18="","",F18*G18)</x:f>
      </x:c>
      <x:c r="I18" s="12"/>
      <x:c r="J18" s="13" t="str">
        <x:f>IF(C18="","",IF(B18="Sale",I18,IF(B18="Receipt",H18,0)))</x:f>
      </x:c>
      <x:c r="K18" s="13" t="str">
        <x:f>IF(C18="","",IF(OR(B18="Purchase",B18="Expense"),I18,IF(B18="Payment",H18,0)))</x:f>
      </x:c>
      <x:c r="L18" s="13" t="str">
        <x:f>IF(C18="","",IF(OR(B18="Sale",B18="Purchase",B18="Expense"),H18-I18,0))</x:f>
      </x:c>
      <x:c r="M18" s="1"/>
      <x:c r="N18" s="1"/>
    </x:row>
    <x:row r="19" ht="24" customHeight="1">
      <x:c r="A19" s="11"/>
      <x:c r="B19" s="10"/>
      <x:c r="C19" s="10"/>
      <x:c r="D19" s="10"/>
      <x:c r="E19" s="10"/>
      <x:c r="F19" s="10"/>
      <x:c r="G19" s="12"/>
      <x:c r="H19" s="13" t="str">
        <x:f>IF(C19="","",F19*G19)</x:f>
      </x:c>
      <x:c r="I19" s="12"/>
      <x:c r="J19" s="13" t="str">
        <x:f>IF(C19="","",IF(B19="Sale",I19,IF(B19="Receipt",H19,0)))</x:f>
      </x:c>
      <x:c r="K19" s="13" t="str">
        <x:f>IF(C19="","",IF(OR(B19="Purchase",B19="Expense"),I19,IF(B19="Payment",H19,0)))</x:f>
      </x:c>
      <x:c r="L19" s="13" t="str">
        <x:f>IF(C19="","",IF(OR(B19="Sale",B19="Purchase",B19="Expense"),H19-I19,0))</x:f>
      </x:c>
      <x:c r="M19" s="1"/>
      <x:c r="N19" s="1"/>
    </x:row>
    <x:row r="20" ht="24" customHeight="1">
      <x:c r="A20" s="11"/>
      <x:c r="B20" s="10"/>
      <x:c r="C20" s="10"/>
      <x:c r="D20" s="10"/>
      <x:c r="E20" s="10"/>
      <x:c r="F20" s="10"/>
      <x:c r="G20" s="12"/>
      <x:c r="H20" s="13" t="str">
        <x:f>IF(C20="","",F20*G20)</x:f>
      </x:c>
      <x:c r="I20" s="12"/>
      <x:c r="J20" s="13" t="str">
        <x:f>IF(C20="","",IF(B20="Sale",I20,IF(B20="Receipt",H20,0)))</x:f>
      </x:c>
      <x:c r="K20" s="13" t="str">
        <x:f>IF(C20="","",IF(OR(B20="Purchase",B20="Expense"),I20,IF(B20="Payment",H20,0)))</x:f>
      </x:c>
      <x:c r="L20" s="13" t="str">
        <x:f>IF(C20="","",IF(OR(B20="Sale",B20="Purchase",B20="Expense"),H20-I20,0))</x:f>
      </x:c>
      <x:c r="M20" s="1"/>
      <x:c r="N20" s="1"/>
    </x:row>
    <x:row r="21" ht="24" customHeight="1">
      <x:c r="A21" s="11"/>
      <x:c r="B21" s="10"/>
      <x:c r="C21" s="10"/>
      <x:c r="D21" s="10"/>
      <x:c r="E21" s="10"/>
      <x:c r="F21" s="10"/>
      <x:c r="G21" s="12"/>
      <x:c r="H21" s="13" t="str">
        <x:f>IF(C21="","",F21*G21)</x:f>
      </x:c>
      <x:c r="I21" s="12"/>
      <x:c r="J21" s="13" t="str">
        <x:f>IF(C21="","",IF(B21="Sale",I21,IF(B21="Receipt",H21,0)))</x:f>
      </x:c>
      <x:c r="K21" s="13" t="str">
        <x:f>IF(C21="","",IF(OR(B21="Purchase",B21="Expense"),I21,IF(B21="Payment",H21,0)))</x:f>
      </x:c>
      <x:c r="L21" s="13" t="str">
        <x:f>IF(C21="","",IF(OR(B21="Sale",B21="Purchase",B21="Expense"),H21-I21,0))</x:f>
      </x:c>
      <x:c r="M21" s="1"/>
      <x:c r="N21" s="1"/>
    </x:row>
    <x:row r="22" ht="24" customHeight="1">
      <x:c r="A22" s="11"/>
      <x:c r="B22" s="10"/>
      <x:c r="C22" s="10"/>
      <x:c r="D22" s="10"/>
      <x:c r="E22" s="10"/>
      <x:c r="F22" s="10"/>
      <x:c r="G22" s="12"/>
      <x:c r="H22" s="13" t="str">
        <x:f>IF(C22="","",F22*G22)</x:f>
      </x:c>
      <x:c r="I22" s="12"/>
      <x:c r="J22" s="13" t="str">
        <x:f>IF(C22="","",IF(B22="Sale",I22,IF(B22="Receipt",H22,0)))</x:f>
      </x:c>
      <x:c r="K22" s="13" t="str">
        <x:f>IF(C22="","",IF(OR(B22="Purchase",B22="Expense"),I22,IF(B22="Payment",H22,0)))</x:f>
      </x:c>
      <x:c r="L22" s="13" t="str">
        <x:f>IF(C22="","",IF(OR(B22="Sale",B22="Purchase",B22="Expense"),H22-I22,0))</x:f>
      </x:c>
      <x:c r="M22" s="1"/>
      <x:c r="N22" s="1"/>
    </x:row>
    <x:row r="23" ht="24" customHeight="1">
      <x:c r="A23" s="11"/>
      <x:c r="B23" s="10"/>
      <x:c r="C23" s="10"/>
      <x:c r="D23" s="10"/>
      <x:c r="E23" s="10"/>
      <x:c r="F23" s="10"/>
      <x:c r="G23" s="12"/>
      <x:c r="H23" s="13" t="str">
        <x:f>IF(C23="","",F23*G23)</x:f>
      </x:c>
      <x:c r="I23" s="12"/>
      <x:c r="J23" s="13" t="str">
        <x:f>IF(C23="","",IF(B23="Sale",I23,IF(B23="Receipt",H23,0)))</x:f>
      </x:c>
      <x:c r="K23" s="13" t="str">
        <x:f>IF(C23="","",IF(OR(B23="Purchase",B23="Expense"),I23,IF(B23="Payment",H23,0)))</x:f>
      </x:c>
      <x:c r="L23" s="13" t="str">
        <x:f>IF(C23="","",IF(OR(B23="Sale",B23="Purchase",B23="Expense"),H23-I23,0))</x:f>
      </x:c>
      <x:c r="M23" s="1"/>
      <x:c r="N23" s="1"/>
    </x:row>
    <x:row r="24" ht="24" customHeight="1">
      <x:c r="A24" s="11"/>
      <x:c r="B24" s="10"/>
      <x:c r="C24" s="10"/>
      <x:c r="D24" s="10"/>
      <x:c r="E24" s="10"/>
      <x:c r="F24" s="10"/>
      <x:c r="G24" s="12"/>
      <x:c r="H24" s="13" t="str">
        <x:f>IF(C24="","",F24*G24)</x:f>
      </x:c>
      <x:c r="I24" s="12"/>
      <x:c r="J24" s="13" t="str">
        <x:f>IF(C24="","",IF(B24="Sale",I24,IF(B24="Receipt",H24,0)))</x:f>
      </x:c>
      <x:c r="K24" s="13" t="str">
        <x:f>IF(C24="","",IF(OR(B24="Purchase",B24="Expense"),I24,IF(B24="Payment",H24,0)))</x:f>
      </x:c>
      <x:c r="L24" s="13" t="str">
        <x:f>IF(C24="","",IF(OR(B24="Sale",B24="Purchase",B24="Expense"),H24-I24,0))</x:f>
      </x:c>
      <x:c r="M24" s="1"/>
      <x:c r="N24" s="1"/>
    </x:row>
    <x:row r="25" ht="24" customHeight="1">
      <x:c r="A25" s="11"/>
      <x:c r="B25" s="10"/>
      <x:c r="C25" s="10"/>
      <x:c r="D25" s="10"/>
      <x:c r="E25" s="10"/>
      <x:c r="F25" s="10"/>
      <x:c r="G25" s="12"/>
      <x:c r="H25" s="13" t="str">
        <x:f>IF(C25="","",F25*G25)</x:f>
      </x:c>
      <x:c r="I25" s="12"/>
      <x:c r="J25" s="13" t="str">
        <x:f>IF(C25="","",IF(B25="Sale",I25,IF(B25="Receipt",H25,0)))</x:f>
      </x:c>
      <x:c r="K25" s="13" t="str">
        <x:f>IF(C25="","",IF(OR(B25="Purchase",B25="Expense"),I25,IF(B25="Payment",H25,0)))</x:f>
      </x:c>
      <x:c r="L25" s="13" t="str">
        <x:f>IF(C25="","",IF(OR(B25="Sale",B25="Purchase",B25="Expense"),H25-I25,0))</x:f>
      </x:c>
      <x:c r="M25" s="1"/>
      <x:c r="N25" s="1"/>
    </x:row>
    <x:row r="26" ht="24" customHeight="1">
      <x:c r="A26" s="11"/>
      <x:c r="B26" s="10"/>
      <x:c r="C26" s="10"/>
      <x:c r="D26" s="10"/>
      <x:c r="E26" s="10"/>
      <x:c r="F26" s="10"/>
      <x:c r="G26" s="12"/>
      <x:c r="H26" s="13" t="str">
        <x:f>IF(C26="","",F26*G26)</x:f>
      </x:c>
      <x:c r="I26" s="12"/>
      <x:c r="J26" s="13" t="str">
        <x:f>IF(C26="","",IF(B26="Sale",I26,IF(B26="Receipt",H26,0)))</x:f>
      </x:c>
      <x:c r="K26" s="13" t="str">
        <x:f>IF(C26="","",IF(OR(B26="Purchase",B26="Expense"),I26,IF(B26="Payment",H26,0)))</x:f>
      </x:c>
      <x:c r="L26" s="13" t="str">
        <x:f>IF(C26="","",IF(OR(B26="Sale",B26="Purchase",B26="Expense"),H26-I26,0))</x:f>
      </x:c>
      <x:c r="M26" s="1"/>
      <x:c r="N26" s="1"/>
    </x:row>
    <x:row r="27" ht="24" customHeight="1">
      <x:c r="A27" s="11"/>
      <x:c r="B27" s="10"/>
      <x:c r="C27" s="10"/>
      <x:c r="D27" s="10"/>
      <x:c r="E27" s="10"/>
      <x:c r="F27" s="10"/>
      <x:c r="G27" s="12"/>
      <x:c r="H27" s="13" t="str">
        <x:f>IF(C27="","",F27*G27)</x:f>
      </x:c>
      <x:c r="I27" s="12"/>
      <x:c r="J27" s="13" t="str">
        <x:f>IF(C27="","",IF(B27="Sale",I27,IF(B27="Receipt",H27,0)))</x:f>
      </x:c>
      <x:c r="K27" s="13" t="str">
        <x:f>IF(C27="","",IF(OR(B27="Purchase",B27="Expense"),I27,IF(B27="Payment",H27,0)))</x:f>
      </x:c>
      <x:c r="L27" s="13" t="str">
        <x:f>IF(C27="","",IF(OR(B27="Sale",B27="Purchase",B27="Expense"),H27-I27,0))</x:f>
      </x:c>
      <x:c r="M27" s="1"/>
      <x:c r="N27" s="1"/>
    </x:row>
    <x:row r="28" ht="24" customHeight="1">
      <x:c r="A28" s="11"/>
      <x:c r="B28" s="10"/>
      <x:c r="C28" s="10"/>
      <x:c r="D28" s="10"/>
      <x:c r="E28" s="10"/>
      <x:c r="F28" s="10"/>
      <x:c r="G28" s="12"/>
      <x:c r="H28" s="13" t="str">
        <x:f>IF(C28="","",F28*G28)</x:f>
      </x:c>
      <x:c r="I28" s="12"/>
      <x:c r="J28" s="13" t="str">
        <x:f>IF(C28="","",IF(B28="Sale",I28,IF(B28="Receipt",H28,0)))</x:f>
      </x:c>
      <x:c r="K28" s="13" t="str">
        <x:f>IF(C28="","",IF(OR(B28="Purchase",B28="Expense"),I28,IF(B28="Payment",H28,0)))</x:f>
      </x:c>
      <x:c r="L28" s="13" t="str">
        <x:f>IF(C28="","",IF(OR(B28="Sale",B28="Purchase",B28="Expense"),H28-I28,0))</x:f>
      </x:c>
      <x:c r="M28" s="1"/>
      <x:c r="N28" s="1"/>
    </x:row>
    <x:row r="29" ht="24" customHeight="1">
      <x:c r="A29" s="11"/>
      <x:c r="B29" s="10"/>
      <x:c r="C29" s="10"/>
      <x:c r="D29" s="10"/>
      <x:c r="E29" s="10"/>
      <x:c r="F29" s="10"/>
      <x:c r="G29" s="12"/>
      <x:c r="H29" s="13" t="str">
        <x:f>IF(C29="","",F29*G29)</x:f>
      </x:c>
      <x:c r="I29" s="12"/>
      <x:c r="J29" s="13" t="str">
        <x:f>IF(C29="","",IF(B29="Sale",I29,IF(B29="Receipt",H29,0)))</x:f>
      </x:c>
      <x:c r="K29" s="13" t="str">
        <x:f>IF(C29="","",IF(OR(B29="Purchase",B29="Expense"),I29,IF(B29="Payment",H29,0)))</x:f>
      </x:c>
      <x:c r="L29" s="13" t="str">
        <x:f>IF(C29="","",IF(OR(B29="Sale",B29="Purchase",B29="Expense"),H29-I29,0))</x:f>
      </x:c>
      <x:c r="M29" s="1"/>
      <x:c r="N29" s="1"/>
    </x:row>
    <x:row r="30" ht="24" customHeight="1">
      <x:c r="A30" s="11"/>
      <x:c r="B30" s="10"/>
      <x:c r="C30" s="10"/>
      <x:c r="D30" s="10"/>
      <x:c r="E30" s="10"/>
      <x:c r="F30" s="10"/>
      <x:c r="G30" s="12"/>
      <x:c r="H30" s="13" t="str">
        <x:f>IF(C30="","",F30*G30)</x:f>
      </x:c>
      <x:c r="I30" s="12"/>
      <x:c r="J30" s="13" t="str">
        <x:f>IF(C30="","",IF(B30="Sale",I30,IF(B30="Receipt",H30,0)))</x:f>
      </x:c>
      <x:c r="K30" s="13" t="str">
        <x:f>IF(C30="","",IF(OR(B30="Purchase",B30="Expense"),I30,IF(B30="Payment",H30,0)))</x:f>
      </x:c>
      <x:c r="L30" s="13" t="str">
        <x:f>IF(C30="","",IF(OR(B30="Sale",B30="Purchase",B30="Expense"),H30-I30,0))</x:f>
      </x:c>
      <x:c r="M30" s="1"/>
      <x:c r="N30" s="1"/>
    </x:row>
    <x:row r="31" ht="24" customHeight="1">
      <x:c r="A31" s="11"/>
      <x:c r="B31" s="10"/>
      <x:c r="C31" s="10"/>
      <x:c r="D31" s="10"/>
      <x:c r="E31" s="10"/>
      <x:c r="F31" s="10"/>
      <x:c r="G31" s="12"/>
      <x:c r="H31" s="13" t="str">
        <x:f>IF(C31="","",F31*G31)</x:f>
      </x:c>
      <x:c r="I31" s="12"/>
      <x:c r="J31" s="13" t="str">
        <x:f>IF(C31="","",IF(B31="Sale",I31,IF(B31="Receipt",H31,0)))</x:f>
      </x:c>
      <x:c r="K31" s="13" t="str">
        <x:f>IF(C31="","",IF(OR(B31="Purchase",B31="Expense"),I31,IF(B31="Payment",H31,0)))</x:f>
      </x:c>
      <x:c r="L31" s="13" t="str">
        <x:f>IF(C31="","",IF(OR(B31="Sale",B31="Purchase",B31="Expense"),H31-I31,0))</x:f>
      </x:c>
      <x:c r="M31" s="1"/>
      <x:c r="N31" s="1"/>
    </x:row>
    <x:row r="32" ht="24" customHeight="1">
      <x:c r="A32" s="11"/>
      <x:c r="B32" s="10"/>
      <x:c r="C32" s="10"/>
      <x:c r="D32" s="10"/>
      <x:c r="E32" s="10"/>
      <x:c r="F32" s="10"/>
      <x:c r="G32" s="12"/>
      <x:c r="H32" s="13" t="str">
        <x:f>IF(C32="","",F32*G32)</x:f>
      </x:c>
      <x:c r="I32" s="12"/>
      <x:c r="J32" s="13" t="str">
        <x:f>IF(C32="","",IF(B32="Sale",I32,IF(B32="Receipt",H32,0)))</x:f>
      </x:c>
      <x:c r="K32" s="13" t="str">
        <x:f>IF(C32="","",IF(OR(B32="Purchase",B32="Expense"),I32,IF(B32="Payment",H32,0)))</x:f>
      </x:c>
      <x:c r="L32" s="13" t="str">
        <x:f>IF(C32="","",IF(OR(B32="Sale",B32="Purchase",B32="Expense"),H32-I32,0))</x:f>
      </x:c>
      <x:c r="M32" s="1"/>
      <x:c r="N32" s="1"/>
    </x:row>
    <x:row r="33" ht="24" customHeight="1">
      <x:c r="A33" s="11"/>
      <x:c r="B33" s="10"/>
      <x:c r="C33" s="10"/>
      <x:c r="D33" s="10"/>
      <x:c r="E33" s="10"/>
      <x:c r="F33" s="10"/>
      <x:c r="G33" s="12"/>
      <x:c r="H33" s="13" t="str">
        <x:f>IF(C33="","",F33*G33)</x:f>
      </x:c>
      <x:c r="I33" s="12"/>
      <x:c r="J33" s="13" t="str">
        <x:f>IF(C33="","",IF(B33="Sale",I33,IF(B33="Receipt",H33,0)))</x:f>
      </x:c>
      <x:c r="K33" s="13" t="str">
        <x:f>IF(C33="","",IF(OR(B33="Purchase",B33="Expense"),I33,IF(B33="Payment",H33,0)))</x:f>
      </x:c>
      <x:c r="L33" s="13" t="str">
        <x:f>IF(C33="","",IF(OR(B33="Sale",B33="Purchase",B33="Expense"),H33-I33,0))</x:f>
      </x:c>
      <x:c r="M33" s="1"/>
      <x:c r="N33" s="1"/>
    </x:row>
    <x:row r="34" ht="24" customHeight="1">
      <x:c r="A34" s="11"/>
      <x:c r="B34" s="10"/>
      <x:c r="C34" s="10"/>
      <x:c r="D34" s="10"/>
      <x:c r="E34" s="10"/>
      <x:c r="F34" s="10"/>
      <x:c r="G34" s="12"/>
      <x:c r="H34" s="13" t="str">
        <x:f>IF(C34="","",F34*G34)</x:f>
      </x:c>
      <x:c r="I34" s="12"/>
      <x:c r="J34" s="13" t="str">
        <x:f>IF(C34="","",IF(B34="Sale",I34,IF(B34="Receipt",H34,0)))</x:f>
      </x:c>
      <x:c r="K34" s="13" t="str">
        <x:f>IF(C34="","",IF(OR(B34="Purchase",B34="Expense"),I34,IF(B34="Payment",H34,0)))</x:f>
      </x:c>
      <x:c r="L34" s="13" t="str">
        <x:f>IF(C34="","",IF(OR(B34="Sale",B34="Purchase",B34="Expense"),H34-I34,0))</x:f>
      </x:c>
      <x:c r="M34" s="1"/>
      <x:c r="N34" s="1"/>
    </x:row>
    <x:row r="35" ht="24" customHeight="1">
      <x:c r="A35" s="11"/>
      <x:c r="B35" s="10"/>
      <x:c r="C35" s="10"/>
      <x:c r="D35" s="10"/>
      <x:c r="E35" s="10"/>
      <x:c r="F35" s="10"/>
      <x:c r="G35" s="12"/>
      <x:c r="H35" s="13" t="str">
        <x:f>IF(C35="","",F35*G35)</x:f>
      </x:c>
      <x:c r="I35" s="12"/>
      <x:c r="J35" s="13" t="str">
        <x:f>IF(C35="","",IF(B35="Sale",I35,IF(B35="Receipt",H35,0)))</x:f>
      </x:c>
      <x:c r="K35" s="13" t="str">
        <x:f>IF(C35="","",IF(OR(B35="Purchase",B35="Expense"),I35,IF(B35="Payment",H35,0)))</x:f>
      </x:c>
      <x:c r="L35" s="13" t="str">
        <x:f>IF(C35="","",IF(OR(B35="Sale",B35="Purchase",B35="Expense"),H35-I35,0))</x:f>
      </x:c>
      <x:c r="M35" s="1"/>
      <x:c r="N35" s="1"/>
    </x:row>
    <x:row r="36" ht="24" customHeight="1">
      <x:c r="A36" s="11"/>
      <x:c r="B36" s="10"/>
      <x:c r="C36" s="10"/>
      <x:c r="D36" s="10"/>
      <x:c r="E36" s="10"/>
      <x:c r="F36" s="10"/>
      <x:c r="G36" s="12"/>
      <x:c r="H36" s="13" t="str">
        <x:f>IF(C36="","",F36*G36)</x:f>
      </x:c>
      <x:c r="I36" s="12"/>
      <x:c r="J36" s="13" t="str">
        <x:f>IF(C36="","",IF(B36="Sale",I36,IF(B36="Receipt",H36,0)))</x:f>
      </x:c>
      <x:c r="K36" s="13" t="str">
        <x:f>IF(C36="","",IF(OR(B36="Purchase",B36="Expense"),I36,IF(B36="Payment",H36,0)))</x:f>
      </x:c>
      <x:c r="L36" s="13" t="str">
        <x:f>IF(C36="","",IF(OR(B36="Sale",B36="Purchase",B36="Expense"),H36-I36,0))</x:f>
      </x:c>
      <x:c r="M36" s="1"/>
      <x:c r="N36" s="1"/>
    </x:row>
    <x:row r="37" ht="24" customHeight="1">
      <x:c r="A37" s="11"/>
      <x:c r="B37" s="10"/>
      <x:c r="C37" s="10"/>
      <x:c r="D37" s="10"/>
      <x:c r="E37" s="10"/>
      <x:c r="F37" s="10"/>
      <x:c r="G37" s="12"/>
      <x:c r="H37" s="13" t="str">
        <x:f>IF(C37="","",F37*G37)</x:f>
      </x:c>
      <x:c r="I37" s="12"/>
      <x:c r="J37" s="13" t="str">
        <x:f>IF(C37="","",IF(B37="Sale",I37,IF(B37="Receipt",H37,0)))</x:f>
      </x:c>
      <x:c r="K37" s="13" t="str">
        <x:f>IF(C37="","",IF(OR(B37="Purchase",B37="Expense"),I37,IF(B37="Payment",H37,0)))</x:f>
      </x:c>
      <x:c r="L37" s="13" t="str">
        <x:f>IF(C37="","",IF(OR(B37="Sale",B37="Purchase",B37="Expense"),H37-I37,0))</x:f>
      </x:c>
      <x:c r="M37" s="1"/>
      <x:c r="N37" s="1"/>
    </x:row>
    <x:row r="38" ht="24" customHeight="1">
      <x:c r="A38" s="11"/>
      <x:c r="B38" s="10"/>
      <x:c r="C38" s="10"/>
      <x:c r="D38" s="10"/>
      <x:c r="E38" s="10"/>
      <x:c r="F38" s="10"/>
      <x:c r="G38" s="12"/>
      <x:c r="H38" s="13" t="str">
        <x:f>IF(C38="","",F38*G38)</x:f>
      </x:c>
      <x:c r="I38" s="12"/>
      <x:c r="J38" s="13" t="str">
        <x:f>IF(C38="","",IF(B38="Sale",I38,IF(B38="Receipt",H38,0)))</x:f>
      </x:c>
      <x:c r="K38" s="13" t="str">
        <x:f>IF(C38="","",IF(OR(B38="Purchase",B38="Expense"),I38,IF(B38="Payment",H38,0)))</x:f>
      </x:c>
      <x:c r="L38" s="13" t="str">
        <x:f>IF(C38="","",IF(OR(B38="Sale",B38="Purchase",B38="Expense"),H38-I38,0))</x:f>
      </x:c>
      <x:c r="M38" s="1"/>
      <x:c r="N38" s="1"/>
    </x:row>
    <x:row r="39" ht="24" customHeight="1">
      <x:c r="A39" s="11"/>
      <x:c r="B39" s="10"/>
      <x:c r="C39" s="10"/>
      <x:c r="D39" s="10"/>
      <x:c r="E39" s="10"/>
      <x:c r="F39" s="10"/>
      <x:c r="G39" s="12"/>
      <x:c r="H39" s="13" t="str">
        <x:f>IF(C39="","",F39*G39)</x:f>
      </x:c>
      <x:c r="I39" s="12"/>
      <x:c r="J39" s="13" t="str">
        <x:f>IF(C39="","",IF(B39="Sale",I39,IF(B39="Receipt",H39,0)))</x:f>
      </x:c>
      <x:c r="K39" s="13" t="str">
        <x:f>IF(C39="","",IF(OR(B39="Purchase",B39="Expense"),I39,IF(B39="Payment",H39,0)))</x:f>
      </x:c>
      <x:c r="L39" s="13" t="str">
        <x:f>IF(C39="","",IF(OR(B39="Sale",B39="Purchase",B39="Expense"),H39-I39,0))</x:f>
      </x:c>
      <x:c r="M39" s="1"/>
      <x:c r="N39" s="1"/>
    </x:row>
    <x:row r="40" ht="24" customHeight="1">
      <x:c r="A40" s="11"/>
      <x:c r="B40" s="10"/>
      <x:c r="C40" s="10"/>
      <x:c r="D40" s="10"/>
      <x:c r="E40" s="10"/>
      <x:c r="F40" s="10"/>
      <x:c r="G40" s="12"/>
      <x:c r="H40" s="13" t="str">
        <x:f>IF(C40="","",F40*G40)</x:f>
      </x:c>
      <x:c r="I40" s="12"/>
      <x:c r="J40" s="13" t="str">
        <x:f>IF(C40="","",IF(B40="Sale",I40,IF(B40="Receipt",H40,0)))</x:f>
      </x:c>
      <x:c r="K40" s="13" t="str">
        <x:f>IF(C40="","",IF(OR(B40="Purchase",B40="Expense"),I40,IF(B40="Payment",H40,0)))</x:f>
      </x:c>
      <x:c r="L40" s="13" t="str">
        <x:f>IF(C40="","",IF(OR(B40="Sale",B40="Purchase",B40="Expense"),H40-I40,0))</x:f>
      </x:c>
      <x:c r="M40" s="1"/>
      <x:c r="N40" s="1"/>
    </x:row>
    <x:row r="41" ht="24" customHeight="1">
      <x:c r="A41" s="11"/>
      <x:c r="B41" s="10"/>
      <x:c r="C41" s="10"/>
      <x:c r="D41" s="10"/>
      <x:c r="E41" s="10"/>
      <x:c r="F41" s="10"/>
      <x:c r="G41" s="12"/>
      <x:c r="H41" s="13" t="str">
        <x:f>IF(C41="","",F41*G41)</x:f>
      </x:c>
      <x:c r="I41" s="12"/>
      <x:c r="J41" s="13" t="str">
        <x:f>IF(C41="","",IF(B41="Sale",I41,IF(B41="Receipt",H41,0)))</x:f>
      </x:c>
      <x:c r="K41" s="13" t="str">
        <x:f>IF(C41="","",IF(OR(B41="Purchase",B41="Expense"),I41,IF(B41="Payment",H41,0)))</x:f>
      </x:c>
      <x:c r="L41" s="13" t="str">
        <x:f>IF(C41="","",IF(OR(B41="Sale",B41="Purchase",B41="Expense"),H41-I41,0))</x:f>
      </x:c>
      <x:c r="M41" s="1"/>
      <x:c r="N41" s="1"/>
    </x:row>
    <x:row r="42" ht="24" customHeight="1">
      <x:c r="A42" s="11"/>
      <x:c r="B42" s="10"/>
      <x:c r="C42" s="10"/>
      <x:c r="D42" s="10"/>
      <x:c r="E42" s="10"/>
      <x:c r="F42" s="10"/>
      <x:c r="G42" s="12"/>
      <x:c r="H42" s="13" t="str">
        <x:f>IF(C42="","",F42*G42)</x:f>
      </x:c>
      <x:c r="I42" s="12"/>
      <x:c r="J42" s="13" t="str">
        <x:f>IF(C42="","",IF(B42="Sale",I42,IF(B42="Receipt",H42,0)))</x:f>
      </x:c>
      <x:c r="K42" s="13" t="str">
        <x:f>IF(C42="","",IF(OR(B42="Purchase",B42="Expense"),I42,IF(B42="Payment",H42,0)))</x:f>
      </x:c>
      <x:c r="L42" s="13" t="str">
        <x:f>IF(C42="","",IF(OR(B42="Sale",B42="Purchase",B42="Expense"),H42-I42,0))</x:f>
      </x:c>
      <x:c r="M42" s="1"/>
      <x:c r="N42" s="1"/>
    </x:row>
    <x:row r="43" ht="24" customHeight="1">
      <x:c r="A43" s="11"/>
      <x:c r="B43" s="10"/>
      <x:c r="C43" s="10"/>
      <x:c r="D43" s="10"/>
      <x:c r="E43" s="10"/>
      <x:c r="F43" s="10"/>
      <x:c r="G43" s="12"/>
      <x:c r="H43" s="13" t="str">
        <x:f>IF(C43="","",F43*G43)</x:f>
      </x:c>
      <x:c r="I43" s="12"/>
      <x:c r="J43" s="13" t="str">
        <x:f>IF(C43="","",IF(B43="Sale",I43,IF(B43="Receipt",H43,0)))</x:f>
      </x:c>
      <x:c r="K43" s="13" t="str">
        <x:f>IF(C43="","",IF(OR(B43="Purchase",B43="Expense"),I43,IF(B43="Payment",H43,0)))</x:f>
      </x:c>
      <x:c r="L43" s="13" t="str">
        <x:f>IF(C43="","",IF(OR(B43="Sale",B43="Purchase",B43="Expense"),H43-I43,0))</x:f>
      </x:c>
      <x:c r="M43" s="1"/>
      <x:c r="N43" s="1"/>
    </x:row>
    <x:row r="44" ht="24" customHeight="1">
      <x:c r="A44" s="11"/>
      <x:c r="B44" s="10"/>
      <x:c r="C44" s="10"/>
      <x:c r="D44" s="10"/>
      <x:c r="E44" s="10"/>
      <x:c r="F44" s="10"/>
      <x:c r="G44" s="12"/>
      <x:c r="H44" s="13" t="str">
        <x:f>IF(C44="","",F44*G44)</x:f>
      </x:c>
      <x:c r="I44" s="12"/>
      <x:c r="J44" s="13" t="str">
        <x:f>IF(C44="","",IF(B44="Sale",I44,IF(B44="Receipt",H44,0)))</x:f>
      </x:c>
      <x:c r="K44" s="13" t="str">
        <x:f>IF(C44="","",IF(OR(B44="Purchase",B44="Expense"),I44,IF(B44="Payment",H44,0)))</x:f>
      </x:c>
      <x:c r="L44" s="13" t="str">
        <x:f>IF(C44="","",IF(OR(B44="Sale",B44="Purchase",B44="Expense"),H44-I44,0))</x:f>
      </x:c>
      <x:c r="M44" s="1"/>
      <x:c r="N44" s="1"/>
    </x:row>
    <x:row r="45" ht="24" customHeight="1">
      <x:c r="A45" s="11"/>
      <x:c r="B45" s="10"/>
      <x:c r="C45" s="10"/>
      <x:c r="D45" s="10"/>
      <x:c r="E45" s="10"/>
      <x:c r="F45" s="10"/>
      <x:c r="G45" s="12"/>
      <x:c r="H45" s="13" t="str">
        <x:f>IF(C45="","",F45*G45)</x:f>
      </x:c>
      <x:c r="I45" s="12"/>
      <x:c r="J45" s="13" t="str">
        <x:f>IF(C45="","",IF(B45="Sale",I45,IF(B45="Receipt",H45,0)))</x:f>
      </x:c>
      <x:c r="K45" s="13" t="str">
        <x:f>IF(C45="","",IF(OR(B45="Purchase",B45="Expense"),I45,IF(B45="Payment",H45,0)))</x:f>
      </x:c>
      <x:c r="L45" s="13" t="str">
        <x:f>IF(C45="","",IF(OR(B45="Sale",B45="Purchase",B45="Expense"),H45-I45,0))</x:f>
      </x:c>
      <x:c r="M45" s="1"/>
      <x:c r="N45" s="1"/>
    </x:row>
    <x:row r="46" ht="24" customHeight="1">
      <x:c r="A46" s="11"/>
      <x:c r="B46" s="10"/>
      <x:c r="C46" s="10"/>
      <x:c r="D46" s="10"/>
      <x:c r="E46" s="10"/>
      <x:c r="F46" s="10"/>
      <x:c r="G46" s="12"/>
      <x:c r="H46" s="13" t="str">
        <x:f>IF(C46="","",F46*G46)</x:f>
      </x:c>
      <x:c r="I46" s="12"/>
      <x:c r="J46" s="13" t="str">
        <x:f>IF(C46="","",IF(B46="Sale",I46,IF(B46="Receipt",H46,0)))</x:f>
      </x:c>
      <x:c r="K46" s="13" t="str">
        <x:f>IF(C46="","",IF(OR(B46="Purchase",B46="Expense"),I46,IF(B46="Payment",H46,0)))</x:f>
      </x:c>
      <x:c r="L46" s="13" t="str">
        <x:f>IF(C46="","",IF(OR(B46="Sale",B46="Purchase",B46="Expense"),H46-I46,0))</x:f>
      </x:c>
      <x:c r="M46" s="1"/>
      <x:c r="N46" s="1"/>
    </x:row>
    <x:row r="47" ht="24" customHeight="1">
      <x:c r="A47" s="11"/>
      <x:c r="B47" s="10"/>
      <x:c r="C47" s="10"/>
      <x:c r="D47" s="10"/>
      <x:c r="E47" s="10"/>
      <x:c r="F47" s="10"/>
      <x:c r="G47" s="12"/>
      <x:c r="H47" s="13" t="str">
        <x:f>IF(C47="","",F47*G47)</x:f>
      </x:c>
      <x:c r="I47" s="12"/>
      <x:c r="J47" s="13" t="str">
        <x:f>IF(C47="","",IF(B47="Sale",I47,IF(B47="Receipt",H47,0)))</x:f>
      </x:c>
      <x:c r="K47" s="13" t="str">
        <x:f>IF(C47="","",IF(OR(B47="Purchase",B47="Expense"),I47,IF(B47="Payment",H47,0)))</x:f>
      </x:c>
      <x:c r="L47" s="13" t="str">
        <x:f>IF(C47="","",IF(OR(B47="Sale",B47="Purchase",B47="Expense"),H47-I47,0))</x:f>
      </x:c>
      <x:c r="M47" s="1"/>
      <x:c r="N47" s="1"/>
    </x:row>
    <x:row r="48" ht="24" customHeight="1">
      <x:c r="A48" s="11"/>
      <x:c r="B48" s="10"/>
      <x:c r="C48" s="10"/>
      <x:c r="D48" s="10"/>
      <x:c r="E48" s="10"/>
      <x:c r="F48" s="10"/>
      <x:c r="G48" s="12"/>
      <x:c r="H48" s="13" t="str">
        <x:f>IF(C48="","",F48*G48)</x:f>
      </x:c>
      <x:c r="I48" s="12"/>
      <x:c r="J48" s="13" t="str">
        <x:f>IF(C48="","",IF(B48="Sale",I48,IF(B48="Receipt",H48,0)))</x:f>
      </x:c>
      <x:c r="K48" s="13" t="str">
        <x:f>IF(C48="","",IF(OR(B48="Purchase",B48="Expense"),I48,IF(B48="Payment",H48,0)))</x:f>
      </x:c>
      <x:c r="L48" s="13" t="str">
        <x:f>IF(C48="","",IF(OR(B48="Sale",B48="Purchase",B48="Expense"),H48-I48,0))</x:f>
      </x:c>
      <x:c r="M48" s="1"/>
      <x:c r="N48" s="1"/>
    </x:row>
    <x:row r="49" ht="24" customHeight="1">
      <x:c r="A49" s="11"/>
      <x:c r="B49" s="10"/>
      <x:c r="C49" s="10"/>
      <x:c r="D49" s="10"/>
      <x:c r="E49" s="10"/>
      <x:c r="F49" s="10"/>
      <x:c r="G49" s="12"/>
      <x:c r="H49" s="13" t="str">
        <x:f>IF(C49="","",F49*G49)</x:f>
      </x:c>
      <x:c r="I49" s="12"/>
      <x:c r="J49" s="13" t="str">
        <x:f>IF(C49="","",IF(B49="Sale",I49,IF(B49="Receipt",H49,0)))</x:f>
      </x:c>
      <x:c r="K49" s="13" t="str">
        <x:f>IF(C49="","",IF(OR(B49="Purchase",B49="Expense"),I49,IF(B49="Payment",H49,0)))</x:f>
      </x:c>
      <x:c r="L49" s="13" t="str">
        <x:f>IF(C49="","",IF(OR(B49="Sale",B49="Purchase",B49="Expense"),H49-I49,0))</x:f>
      </x:c>
      <x:c r="M49" s="1"/>
      <x:c r="N49" s="1"/>
    </x:row>
    <x:row r="50" ht="24" customHeight="1">
      <x:c r="A50" s="11"/>
      <x:c r="B50" s="10"/>
      <x:c r="C50" s="10"/>
      <x:c r="D50" s="10"/>
      <x:c r="E50" s="10"/>
      <x:c r="F50" s="10"/>
      <x:c r="G50" s="12"/>
      <x:c r="H50" s="13" t="str">
        <x:f>IF(C50="","",F50*G50)</x:f>
      </x:c>
      <x:c r="I50" s="12"/>
      <x:c r="J50" s="13" t="str">
        <x:f>IF(C50="","",IF(B50="Sale",I50,IF(B50="Receipt",H50,0)))</x:f>
      </x:c>
      <x:c r="K50" s="13" t="str">
        <x:f>IF(C50="","",IF(OR(B50="Purchase",B50="Expense"),I50,IF(B50="Payment",H50,0)))</x:f>
      </x:c>
      <x:c r="L50" s="13" t="str">
        <x:f>IF(C50="","",IF(OR(B50="Sale",B50="Purchase",B50="Expense"),H50-I50,0))</x:f>
      </x:c>
      <x:c r="M50" s="1"/>
      <x:c r="N50" s="1"/>
    </x:row>
    <x:row r="51" ht="24" customHeight="1">
      <x:c r="A51" s="11"/>
      <x:c r="B51" s="10"/>
      <x:c r="C51" s="10"/>
      <x:c r="D51" s="10"/>
      <x:c r="E51" s="10"/>
      <x:c r="F51" s="10"/>
      <x:c r="G51" s="12"/>
      <x:c r="H51" s="13" t="str">
        <x:f>IF(C51="","",F51*G51)</x:f>
      </x:c>
      <x:c r="I51" s="12"/>
      <x:c r="J51" s="13" t="str">
        <x:f>IF(C51="","",IF(B51="Sale",I51,IF(B51="Receipt",H51,0)))</x:f>
      </x:c>
      <x:c r="K51" s="13" t="str">
        <x:f>IF(C51="","",IF(OR(B51="Purchase",B51="Expense"),I51,IF(B51="Payment",H51,0)))</x:f>
      </x:c>
      <x:c r="L51" s="13" t="str">
        <x:f>IF(C51="","",IF(OR(B51="Sale",B51="Purchase",B51="Expense"),H51-I51,0))</x:f>
      </x:c>
      <x:c r="M51" s="1"/>
      <x:c r="N51" s="1"/>
    </x:row>
    <x:row r="52" ht="24" customHeight="1">
      <x:c r="A52" s="11"/>
      <x:c r="B52" s="10"/>
      <x:c r="C52" s="10"/>
      <x:c r="D52" s="10"/>
      <x:c r="E52" s="10"/>
      <x:c r="F52" s="10"/>
      <x:c r="G52" s="12"/>
      <x:c r="H52" s="13" t="str">
        <x:f>IF(C52="","",F52*G52)</x:f>
      </x:c>
      <x:c r="I52" s="12"/>
      <x:c r="J52" s="13" t="str">
        <x:f>IF(C52="","",IF(B52="Sale",I52,IF(B52="Receipt",H52,0)))</x:f>
      </x:c>
      <x:c r="K52" s="13" t="str">
        <x:f>IF(C52="","",IF(OR(B52="Purchase",B52="Expense"),I52,IF(B52="Payment",H52,0)))</x:f>
      </x:c>
      <x:c r="L52" s="13" t="str">
        <x:f>IF(C52="","",IF(OR(B52="Sale",B52="Purchase",B52="Expense"),H52-I52,0))</x:f>
      </x:c>
      <x:c r="M52" s="1"/>
      <x:c r="N52" s="1"/>
    </x:row>
    <x:row r="53" ht="24" customHeight="1">
      <x:c r="A53" s="11"/>
      <x:c r="B53" s="10"/>
      <x:c r="C53" s="10"/>
      <x:c r="D53" s="10"/>
      <x:c r="E53" s="10"/>
      <x:c r="F53" s="10"/>
      <x:c r="G53" s="12"/>
      <x:c r="H53" s="13" t="str">
        <x:f>IF(C53="","",F53*G53)</x:f>
      </x:c>
      <x:c r="I53" s="12"/>
      <x:c r="J53" s="13" t="str">
        <x:f>IF(C53="","",IF(B53="Sale",I53,IF(B53="Receipt",H53,0)))</x:f>
      </x:c>
      <x:c r="K53" s="13" t="str">
        <x:f>IF(C53="","",IF(OR(B53="Purchase",B53="Expense"),I53,IF(B53="Payment",H53,0)))</x:f>
      </x:c>
      <x:c r="L53" s="13" t="str">
        <x:f>IF(C53="","",IF(OR(B53="Sale",B53="Purchase",B53="Expense"),H53-I53,0))</x:f>
      </x:c>
      <x:c r="M53" s="1"/>
      <x:c r="N53" s="1"/>
    </x:row>
    <x:row r="54" ht="24" customHeight="1">
      <x:c r="A54" s="11"/>
      <x:c r="B54" s="10"/>
      <x:c r="C54" s="10"/>
      <x:c r="D54" s="10"/>
      <x:c r="E54" s="10"/>
      <x:c r="F54" s="10"/>
      <x:c r="G54" s="12"/>
      <x:c r="H54" s="13" t="str">
        <x:f>IF(C54="","",F54*G54)</x:f>
      </x:c>
      <x:c r="I54" s="12"/>
      <x:c r="J54" s="13" t="str">
        <x:f>IF(C54="","",IF(B54="Sale",I54,IF(B54="Receipt",H54,0)))</x:f>
      </x:c>
      <x:c r="K54" s="13" t="str">
        <x:f>IF(C54="","",IF(OR(B54="Purchase",B54="Expense"),I54,IF(B54="Payment",H54,0)))</x:f>
      </x:c>
      <x:c r="L54" s="13" t="str">
        <x:f>IF(C54="","",IF(OR(B54="Sale",B54="Purchase",B54="Expense"),H54-I54,0))</x:f>
      </x:c>
      <x:c r="M54" s="1"/>
      <x:c r="N54" s="1"/>
    </x:row>
    <x:row r="55" ht="24" customHeight="1">
      <x:c r="A55" s="11"/>
      <x:c r="B55" s="10"/>
      <x:c r="C55" s="10"/>
      <x:c r="D55" s="10"/>
      <x:c r="E55" s="10"/>
      <x:c r="F55" s="10"/>
      <x:c r="G55" s="12"/>
      <x:c r="H55" s="13" t="str">
        <x:f>IF(C55="","",F55*G55)</x:f>
      </x:c>
      <x:c r="I55" s="12"/>
      <x:c r="J55" s="13" t="str">
        <x:f>IF(C55="","",IF(B55="Sale",I55,IF(B55="Receipt",H55,0)))</x:f>
      </x:c>
      <x:c r="K55" s="13" t="str">
        <x:f>IF(C55="","",IF(OR(B55="Purchase",B55="Expense"),I55,IF(B55="Payment",H55,0)))</x:f>
      </x:c>
      <x:c r="L55" s="13" t="str">
        <x:f>IF(C55="","",IF(OR(B55="Sale",B55="Purchase",B55="Expense"),H55-I55,0))</x:f>
      </x:c>
      <x:c r="M55" s="1"/>
      <x:c r="N55" s="1"/>
    </x:row>
    <x:row r="56" ht="24" customHeight="1">
      <x:c r="A56" s="11"/>
      <x:c r="B56" s="10"/>
      <x:c r="C56" s="10"/>
      <x:c r="D56" s="10"/>
      <x:c r="E56" s="10"/>
      <x:c r="F56" s="10"/>
      <x:c r="G56" s="12"/>
      <x:c r="H56" s="13" t="str">
        <x:f>IF(C56="","",F56*G56)</x:f>
      </x:c>
      <x:c r="I56" s="12"/>
      <x:c r="J56" s="13" t="str">
        <x:f>IF(C56="","",IF(B56="Sale",I56,IF(B56="Receipt",H56,0)))</x:f>
      </x:c>
      <x:c r="K56" s="13" t="str">
        <x:f>IF(C56="","",IF(OR(B56="Purchase",B56="Expense"),I56,IF(B56="Payment",H56,0)))</x:f>
      </x:c>
      <x:c r="L56" s="13" t="str">
        <x:f>IF(C56="","",IF(OR(B56="Sale",B56="Purchase",B56="Expense"),H56-I56,0))</x:f>
      </x:c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dataValidations count="1">
    <x:dataValidation type="list" sqref="B7:B56">
      <x:formula1>"Sale,Purchase,Expense,Receipt,Payment"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Cash Flow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Opening cash + bank</x:v>
      </x:c>
      <x:c r="B4" s="12" t="n">
        <x:v>25000</x:v>
      </x:c>
      <x:c r="C4" s="13"/>
      <x:c r="D4" s="13"/>
      <x:c r="E4" s="13"/>
      <x:c r="F4" s="13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3"/>
      <x:c r="C5" s="13"/>
      <x:c r="D5" s="13"/>
      <x:c r="E5" s="13"/>
      <x:c r="F5" s="13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Month</x:v>
      </x:c>
      <x:c r="B6" s="16" t="str">
        <x:v>Opening</x:v>
      </x:c>
      <x:c r="C6" s="16" t="str">
        <x:v>Receipts</x:v>
      </x:c>
      <x:c r="D6" s="16" t="str">
        <x:v>Payments</x:v>
      </x:c>
      <x:c r="E6" s="16" t="str">
        <x:v>Net movement</x:v>
      </x:c>
      <x:c r="F6" s="16" t="str">
        <x:v>Closing</x:v>
      </x:c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9" t="d">
        <x:v>2026-10-01T00:00:00.000Z</x:v>
      </x:c>
      <x:c r="B7" s="13" t="n">
        <x:f>B4</x:f>
        <x:v>25000</x:v>
      </x:c>
      <x:c r="C7" s="13" t="n">
        <x:f>SUMIFS(Entries!$J$7:$J$56,Entries!$A$7:$A$56,"&gt;="&amp;A7,Entries!$A$7:$A$56,"&lt;"&amp;EDATE(A7,1))</x:f>
        <x:v>15500</x:v>
      </x:c>
      <x:c r="D7" s="13" t="n">
        <x:f>SUMIFS(Entries!$K$7:$K$56,Entries!$A$7:$A$56,"&gt;="&amp;A7,Entries!$A$7:$A$56,"&lt;"&amp;EDATE(A7,1))</x:f>
        <x:v>20000</x:v>
      </x:c>
      <x:c r="E7" s="13" t="n">
        <x:f>C7-D7</x:f>
        <x:v>-4500</x:v>
      </x:c>
      <x:c r="F7" s="13" t="n">
        <x:f>B7+E7</x:f>
        <x:v>20500</x:v>
      </x:c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9" t="d">
        <x:v>2026-11-01T00:00:00.000Z</x:v>
      </x:c>
      <x:c r="B8" s="13" t="n">
        <x:f>F7</x:f>
        <x:v>20500</x:v>
      </x:c>
      <x:c r="C8" s="13" t="n">
        <x:f>SUMIFS(Entries!$J$7:$J$56,Entries!$A$7:$A$56,"&gt;="&amp;A8,Entries!$A$7:$A$56,"&lt;"&amp;EDATE(A8,1))</x:f>
        <x:v>0</x:v>
      </x:c>
      <x:c r="D8" s="13" t="n">
        <x:f>SUMIFS(Entries!$K$7:$K$56,Entries!$A$7:$A$56,"&gt;="&amp;A8,Entries!$A$7:$A$56,"&lt;"&amp;EDATE(A8,1))</x:f>
        <x:v>0</x:v>
      </x:c>
      <x:c r="E8" s="13" t="n">
        <x:f>C8-D8</x:f>
        <x:v>0</x:v>
      </x:c>
      <x:c r="F8" s="13" t="n">
        <x:f>B8+E8</x:f>
        <x:v>20500</x:v>
      </x:c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9" t="d">
        <x:v>2026-12-01T00:00:00.000Z</x:v>
      </x:c>
      <x:c r="B9" s="13" t="n">
        <x:f>F8</x:f>
        <x:v>20500</x:v>
      </x:c>
      <x:c r="C9" s="13" t="n">
        <x:f>SUMIFS(Entries!$J$7:$J$56,Entries!$A$7:$A$56,"&gt;="&amp;A9,Entries!$A$7:$A$56,"&lt;"&amp;EDATE(A9,1))</x:f>
        <x:v>0</x:v>
      </x:c>
      <x:c r="D9" s="13" t="n">
        <x:f>SUMIFS(Entries!$K$7:$K$56,Entries!$A$7:$A$56,"&gt;="&amp;A9,Entries!$A$7:$A$56,"&lt;"&amp;EDATE(A9,1))</x:f>
        <x:v>0</x:v>
      </x:c>
      <x:c r="E9" s="13" t="n">
        <x:f>C9-D9</x:f>
        <x:v>0</x:v>
      </x:c>
      <x:c r="F9" s="13" t="n">
        <x:f>B9+E9</x:f>
        <x:v>20500</x:v>
      </x:c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9" t="d">
        <x:v>2027-01-01T00:00:00.000Z</x:v>
      </x:c>
      <x:c r="B10" s="13" t="n">
        <x:f>F9</x:f>
        <x:v>20500</x:v>
      </x:c>
      <x:c r="C10" s="13" t="n">
        <x:f>SUMIFS(Entries!$J$7:$J$56,Entries!$A$7:$A$56,"&gt;="&amp;A10,Entries!$A$7:$A$56,"&lt;"&amp;EDATE(A10,1))</x:f>
        <x:v>0</x:v>
      </x:c>
      <x:c r="D10" s="13" t="n">
        <x:f>SUMIFS(Entries!$K$7:$K$56,Entries!$A$7:$A$56,"&gt;="&amp;A10,Entries!$A$7:$A$56,"&lt;"&amp;EDATE(A10,1))</x:f>
        <x:v>0</x:v>
      </x:c>
      <x:c r="E10" s="13" t="n">
        <x:f>C10-D10</x:f>
        <x:v>0</x:v>
      </x:c>
      <x:c r="F10" s="13" t="n">
        <x:f>B10+E10</x:f>
        <x:v>20500</x:v>
      </x:c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9" t="d">
        <x:v>2027-02-01T00:00:00.000Z</x:v>
      </x:c>
      <x:c r="B11" s="13" t="n">
        <x:f>F10</x:f>
        <x:v>20500</x:v>
      </x:c>
      <x:c r="C11" s="13" t="n">
        <x:f>SUMIFS(Entries!$J$7:$J$56,Entries!$A$7:$A$56,"&gt;="&amp;A11,Entries!$A$7:$A$56,"&lt;"&amp;EDATE(A11,1))</x:f>
        <x:v>0</x:v>
      </x:c>
      <x:c r="D11" s="13" t="n">
        <x:f>SUMIFS(Entries!$K$7:$K$56,Entries!$A$7:$A$56,"&gt;="&amp;A11,Entries!$A$7:$A$56,"&lt;"&amp;EDATE(A11,1))</x:f>
        <x:v>0</x:v>
      </x:c>
      <x:c r="E11" s="13" t="n">
        <x:f>C11-D11</x:f>
        <x:v>0</x:v>
      </x:c>
      <x:c r="F11" s="13" t="n">
        <x:f>B11+E11</x:f>
        <x:v>20500</x:v>
      </x:c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9" t="d">
        <x:v>2027-03-01T00:00:00.000Z</x:v>
      </x:c>
      <x:c r="B12" s="13" t="n">
        <x:f>F11</x:f>
        <x:v>20500</x:v>
      </x:c>
      <x:c r="C12" s="13" t="n">
        <x:f>SUMIFS(Entries!$J$7:$J$56,Entries!$A$7:$A$56,"&gt;="&amp;A12,Entries!$A$7:$A$56,"&lt;"&amp;EDATE(A12,1))</x:f>
        <x:v>0</x:v>
      </x:c>
      <x:c r="D12" s="13" t="n">
        <x:f>SUMIFS(Entries!$K$7:$K$56,Entries!$A$7:$A$56,"&gt;="&amp;A12,Entries!$A$7:$A$56,"&lt;"&amp;EDATE(A12,1))</x:f>
        <x:v>0</x:v>
      </x:c>
      <x:c r="E12" s="13" t="n">
        <x:f>C12-D12</x:f>
        <x:v>0</x:v>
      </x:c>
      <x:c r="F12" s="13" t="n">
        <x:f>B12+E12</x:f>
        <x:v>20500</x:v>
      </x:c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9" t="d">
        <x:v>2027-04-01T00:00:00.000Z</x:v>
      </x:c>
      <x:c r="B13" s="13" t="n">
        <x:f>F12</x:f>
        <x:v>20500</x:v>
      </x:c>
      <x:c r="C13" s="13" t="n">
        <x:f>SUMIFS(Entries!$J$7:$J$56,Entries!$A$7:$A$56,"&gt;="&amp;A13,Entries!$A$7:$A$56,"&lt;"&amp;EDATE(A13,1))</x:f>
        <x:v>0</x:v>
      </x:c>
      <x:c r="D13" s="13" t="n">
        <x:f>SUMIFS(Entries!$K$7:$K$56,Entries!$A$7:$A$56,"&gt;="&amp;A13,Entries!$A$7:$A$56,"&lt;"&amp;EDATE(A13,1))</x:f>
        <x:v>0</x:v>
      </x:c>
      <x:c r="E13" s="13" t="n">
        <x:f>C13-D13</x:f>
        <x:v>0</x:v>
      </x:c>
      <x:c r="F13" s="13" t="n">
        <x:f>B13+E13</x:f>
        <x:v>20500</x:v>
      </x:c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9" t="d">
        <x:v>2027-05-01T00:00:00.000Z</x:v>
      </x:c>
      <x:c r="B14" s="13" t="n">
        <x:f>F13</x:f>
        <x:v>20500</x:v>
      </x:c>
      <x:c r="C14" s="13" t="n">
        <x:f>SUMIFS(Entries!$J$7:$J$56,Entries!$A$7:$A$56,"&gt;="&amp;A14,Entries!$A$7:$A$56,"&lt;"&amp;EDATE(A14,1))</x:f>
        <x:v>0</x:v>
      </x:c>
      <x:c r="D14" s="13" t="n">
        <x:f>SUMIFS(Entries!$K$7:$K$56,Entries!$A$7:$A$56,"&gt;="&amp;A14,Entries!$A$7:$A$56,"&lt;"&amp;EDATE(A14,1))</x:f>
        <x:v>0</x:v>
      </x:c>
      <x:c r="E14" s="13" t="n">
        <x:f>C14-D14</x:f>
        <x:v>0</x:v>
      </x:c>
      <x:c r="F14" s="13" t="n">
        <x:f>B14+E14</x:f>
        <x:v>20500</x:v>
      </x:c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9" t="d">
        <x:v>2027-06-01T00:00:00.000Z</x:v>
      </x:c>
      <x:c r="B15" s="13" t="n">
        <x:f>F14</x:f>
        <x:v>20500</x:v>
      </x:c>
      <x:c r="C15" s="13" t="n">
        <x:f>SUMIFS(Entries!$J$7:$J$56,Entries!$A$7:$A$56,"&gt;="&amp;A15,Entries!$A$7:$A$56,"&lt;"&amp;EDATE(A15,1))</x:f>
        <x:v>0</x:v>
      </x:c>
      <x:c r="D15" s="13" t="n">
        <x:f>SUMIFS(Entries!$K$7:$K$56,Entries!$A$7:$A$56,"&gt;="&amp;A15,Entries!$A$7:$A$56,"&lt;"&amp;EDATE(A15,1))</x:f>
        <x:v>0</x:v>
      </x:c>
      <x:c r="E15" s="13" t="n">
        <x:f>C15-D15</x:f>
        <x:v>0</x:v>
      </x:c>
      <x:c r="F15" s="13" t="n">
        <x:f>B15+E15</x:f>
        <x:v>20500</x:v>
      </x:c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9" t="d">
        <x:v>2027-07-01T00:00:00.000Z</x:v>
      </x:c>
      <x:c r="B16" s="13" t="n">
        <x:f>F15</x:f>
        <x:v>20500</x:v>
      </x:c>
      <x:c r="C16" s="13" t="n">
        <x:f>SUMIFS(Entries!$J$7:$J$56,Entries!$A$7:$A$56,"&gt;="&amp;A16,Entries!$A$7:$A$56,"&lt;"&amp;EDATE(A16,1))</x:f>
        <x:v>0</x:v>
      </x:c>
      <x:c r="D16" s="13" t="n">
        <x:f>SUMIFS(Entries!$K$7:$K$56,Entries!$A$7:$A$56,"&gt;="&amp;A16,Entries!$A$7:$A$56,"&lt;"&amp;EDATE(A16,1))</x:f>
        <x:v>0</x:v>
      </x:c>
      <x:c r="E16" s="13" t="n">
        <x:f>C16-D16</x:f>
        <x:v>0</x:v>
      </x:c>
      <x:c r="F16" s="13" t="n">
        <x:f>B16+E16</x:f>
        <x:v>20500</x:v>
      </x:c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9" t="d">
        <x:v>2027-08-01T00:00:00.000Z</x:v>
      </x:c>
      <x:c r="B17" s="13" t="n">
        <x:f>F16</x:f>
        <x:v>20500</x:v>
      </x:c>
      <x:c r="C17" s="13" t="n">
        <x:f>SUMIFS(Entries!$J$7:$J$56,Entries!$A$7:$A$56,"&gt;="&amp;A17,Entries!$A$7:$A$56,"&lt;"&amp;EDATE(A17,1))</x:f>
        <x:v>0</x:v>
      </x:c>
      <x:c r="D17" s="13" t="n">
        <x:f>SUMIFS(Entries!$K$7:$K$56,Entries!$A$7:$A$56,"&gt;="&amp;A17,Entries!$A$7:$A$56,"&lt;"&amp;EDATE(A17,1))</x:f>
        <x:v>0</x:v>
      </x:c>
      <x:c r="E17" s="13" t="n">
        <x:f>C17-D17</x:f>
        <x:v>0</x:v>
      </x:c>
      <x:c r="F17" s="13" t="n">
        <x:f>B17+E17</x:f>
        <x:v>20500</x:v>
      </x:c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9" t="d">
        <x:v>2027-09-01T00:00:00.000Z</x:v>
      </x:c>
      <x:c r="B18" s="13" t="n">
        <x:f>F17</x:f>
        <x:v>20500</x:v>
      </x:c>
      <x:c r="C18" s="13" t="n">
        <x:f>SUMIFS(Entries!$J$7:$J$56,Entries!$A$7:$A$56,"&gt;="&amp;A18,Entries!$A$7:$A$56,"&lt;"&amp;EDATE(A18,1))</x:f>
        <x:v>0</x:v>
      </x:c>
      <x:c r="D18" s="13" t="n">
        <x:f>SUMIFS(Entries!$K$7:$K$56,Entries!$A$7:$A$56,"&gt;="&amp;A18,Entries!$A$7:$A$56,"&lt;"&amp;EDATE(A18,1))</x:f>
        <x:v>0</x:v>
      </x:c>
      <x:c r="E18" s="13" t="n">
        <x:f>C18-D18</x:f>
        <x:v>0</x:v>
      </x:c>
      <x:c r="F18" s="13" t="n">
        <x:f>B18+E18</x:f>
        <x:v>20500</x:v>
      </x:c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3"/>
      <x:c r="C19" s="13"/>
      <x:c r="D19" s="13"/>
      <x:c r="E19" s="13"/>
      <x:c r="F19" s="13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3"/>
      <x:c r="C20" s="13"/>
      <x:c r="D20" s="13"/>
      <x:c r="E20" s="13"/>
      <x:c r="F20" s="13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Party Dues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Lifetime dues across register • positive = unpaid; negative = advance / overpayment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Party</x:v>
      </x:c>
      <x:c r="B6" s="8" t="str">
        <x:v>Opening receivable</x:v>
      </x:c>
      <x:c r="C6" s="8" t="str">
        <x:v>Opening payable</x:v>
      </x:c>
      <x:c r="D6" s="8" t="str">
        <x:v>Sales</x:v>
      </x:c>
      <x:c r="E6" s="8" t="str">
        <x:v>Purchase / expense</x:v>
      </x:c>
      <x:c r="F6" s="8" t="str">
        <x:v>Customer received</x:v>
      </x:c>
      <x:c r="G6" s="8" t="str">
        <x:v>Supplier paid</x:v>
      </x:c>
      <x:c r="H6" s="8" t="str">
        <x:v>Net due to us</x:v>
      </x:c>
      <x:c r="I6" s="1"/>
      <x:c r="J6" s="1"/>
      <x:c r="K6" s="1"/>
      <x:c r="L6" s="1"/>
      <x:c r="M6" s="1"/>
      <x:c r="N6" s="1"/>
    </x:row>
    <x:row r="7" ht="24" customHeight="1">
      <x:c r="A7" s="10" t="str">
        <x:v>Alpha Store</x:v>
      </x:c>
      <x:c r="B7" s="12" t="n">
        <x:v>0</x:v>
      </x:c>
      <x:c r="C7" s="12" t="n">
        <x:v>0</x:v>
      </x:c>
      <x:c r="D7" s="13" t="n">
        <x:f>IF(A7="","",SUMIFS(Entries!$H$7:$H$56,Entries!$D$7:$D$56,A7,Entries!$B$7:$B$56,"Sale"))</x:f>
        <x:v>10500</x:v>
      </x:c>
      <x:c r="E7" s="13" t="n">
        <x:f>IF(A7="","",SUMIFS(Entries!$H$7:$H$56,Entries!$D$7:$D$56,A7,Entries!$B$7:$B$56,"Purchase")+SUMIFS(Entries!$H$7:$H$56,Entries!$D$7:$D$56,A7,Entries!$B$7:$B$56,"Expense"))</x:f>
        <x:v>0</x:v>
      </x:c>
      <x:c r="F7" s="13" t="n">
        <x:f>IF(A7="","",SUMIFS(Entries!$J$7:$J$56,Entries!$D$7:$D$56,A7,Entries!$B$7:$B$56,"Sale")+SUMIFS(Entries!$J$7:$J$56,Entries!$D$7:$D$56,A7,Entries!$B$7:$B$56,"Receipt"))</x:f>
        <x:v>8500</x:v>
      </x:c>
      <x:c r="G7" s="13" t="n">
        <x:f>IF(A7="","",SUMIFS(Entries!$K$7:$K$56,Entries!$D$7:$D$56,A7,Entries!$B$7:$B$56,"Purchase")+SUMIFS(Entries!$K$7:$K$56,Entries!$D$7:$D$56,A7,Entries!$B$7:$B$56,"Expense")+SUMIFS(Entries!$K$7:$K$56,Entries!$D$7:$D$56,A7,Entries!$B$7:$B$56,"Payment"))</x:f>
        <x:v>0</x:v>
      </x:c>
      <x:c r="H7" s="13" t="n">
        <x:f>IF(A7="","",B7-C7+D7-E7-F7+G7)</x:f>
        <x:v>2000</x:v>
      </x:c>
      <x:c r="I7" s="1"/>
      <x:c r="J7" s="1"/>
      <x:c r="K7" s="1"/>
      <x:c r="L7" s="1"/>
      <x:c r="M7" s="1"/>
      <x:c r="N7" s="1"/>
    </x:row>
    <x:row r="8" ht="24" customHeight="1">
      <x:c r="A8" s="10" t="str">
        <x:v>Beta Shop</x:v>
      </x:c>
      <x:c r="B8" s="12" t="n">
        <x:v>0</x:v>
      </x:c>
      <x:c r="C8" s="12" t="n">
        <x:v>0</x:v>
      </x:c>
      <x:c r="D8" s="13" t="n">
        <x:f>IF(A8="","",SUMIFS(Entries!$H$7:$H$56,Entries!$D$7:$D$56,A8,Entries!$B$7:$B$56,"Sale"))</x:f>
        <x:v>7000</x:v>
      </x:c>
      <x:c r="E8" s="13" t="n">
        <x:f>IF(A8="","",SUMIFS(Entries!$H$7:$H$56,Entries!$D$7:$D$56,A8,Entries!$B$7:$B$56,"Purchase")+SUMIFS(Entries!$H$7:$H$56,Entries!$D$7:$D$56,A8,Entries!$B$7:$B$56,"Expense"))</x:f>
        <x:v>0</x:v>
      </x:c>
      <x:c r="F8" s="13" t="n">
        <x:f>IF(A8="","",SUMIFS(Entries!$J$7:$J$56,Entries!$D$7:$D$56,A8,Entries!$B$7:$B$56,"Sale")+SUMIFS(Entries!$J$7:$J$56,Entries!$D$7:$D$56,A8,Entries!$B$7:$B$56,"Receipt"))</x:f>
        <x:v>7000</x:v>
      </x:c>
      <x:c r="G8" s="13" t="n">
        <x:f>IF(A8="","",SUMIFS(Entries!$K$7:$K$56,Entries!$D$7:$D$56,A8,Entries!$B$7:$B$56,"Purchase")+SUMIFS(Entries!$K$7:$K$56,Entries!$D$7:$D$56,A8,Entries!$B$7:$B$56,"Expense")+SUMIFS(Entries!$K$7:$K$56,Entries!$D$7:$D$56,A8,Entries!$B$7:$B$56,"Payment"))</x:f>
        <x:v>0</x:v>
      </x:c>
      <x:c r="H8" s="13" t="n">
        <x:f>IF(A8="","",B8-C8+D8-E8-F8+G8)</x:f>
        <x:v>0</x:v>
      </x:c>
      <x:c r="I8" s="1"/>
      <x:c r="J8" s="1"/>
      <x:c r="K8" s="1"/>
      <x:c r="L8" s="1"/>
      <x:c r="M8" s="1"/>
      <x:c r="N8" s="1"/>
    </x:row>
    <x:row r="9" ht="24" customHeight="1">
      <x:c r="A9" s="10" t="str">
        <x:v>Supply Co</x:v>
      </x:c>
      <x:c r="B9" s="12" t="n">
        <x:v>0</x:v>
      </x:c>
      <x:c r="C9" s="12" t="n">
        <x:v>0</x:v>
      </x:c>
      <x:c r="D9" s="13" t="n">
        <x:f>IF(A9="","",SUMIFS(Entries!$H$7:$H$56,Entries!$D$7:$D$56,A9,Entries!$B$7:$B$56,"Sale"))</x:f>
        <x:v>0</x:v>
      </x:c>
      <x:c r="E9" s="13" t="n">
        <x:f>IF(A9="","",SUMIFS(Entries!$H$7:$H$56,Entries!$D$7:$D$56,A9,Entries!$B$7:$B$56,"Purchase")+SUMIFS(Entries!$H$7:$H$56,Entries!$D$7:$D$56,A9,Entries!$B$7:$B$56,"Expense"))</x:f>
        <x:v>20000</x:v>
      </x:c>
      <x:c r="F9" s="13" t="n">
        <x:f>IF(A9="","",SUMIFS(Entries!$J$7:$J$56,Entries!$D$7:$D$56,A9,Entries!$B$7:$B$56,"Sale")+SUMIFS(Entries!$J$7:$J$56,Entries!$D$7:$D$56,A9,Entries!$B$7:$B$56,"Receipt"))</x:f>
        <x:v>0</x:v>
      </x:c>
      <x:c r="G9" s="13" t="n">
        <x:f>IF(A9="","",SUMIFS(Entries!$K$7:$K$56,Entries!$D$7:$D$56,A9,Entries!$B$7:$B$56,"Purchase")+SUMIFS(Entries!$K$7:$K$56,Entries!$D$7:$D$56,A9,Entries!$B$7:$B$56,"Expense")+SUMIFS(Entries!$K$7:$K$56,Entries!$D$7:$D$56,A9,Entries!$B$7:$B$56,"Payment"))</x:f>
        <x:v>15000</x:v>
      </x:c>
      <x:c r="H9" s="13" t="n">
        <x:f>IF(A9="","",B9-C9+D9-E9-F9+G9)</x:f>
        <x:v>-5000</x:v>
      </x:c>
      <x:c r="I9" s="1"/>
      <x:c r="J9" s="1"/>
      <x:c r="K9" s="1"/>
      <x:c r="L9" s="1"/>
      <x:c r="M9" s="1"/>
      <x:c r="N9" s="1"/>
    </x:row>
    <x:row r="10" ht="24" customHeight="1">
      <x:c r="A10" s="10" t="str">
        <x:v>Landlord</x:v>
      </x:c>
      <x:c r="B10" s="12" t="n">
        <x:v>0</x:v>
      </x:c>
      <x:c r="C10" s="12" t="n">
        <x:v>0</x:v>
      </x:c>
      <x:c r="D10" s="13" t="n">
        <x:f>IF(A10="","",SUMIFS(Entries!$H$7:$H$56,Entries!$D$7:$D$56,A10,Entries!$B$7:$B$56,"Sale"))</x:f>
        <x:v>0</x:v>
      </x:c>
      <x:c r="E10" s="13" t="n">
        <x:f>IF(A10="","",SUMIFS(Entries!$H$7:$H$56,Entries!$D$7:$D$56,A10,Entries!$B$7:$B$56,"Purchase")+SUMIFS(Entries!$H$7:$H$56,Entries!$D$7:$D$56,A10,Entries!$B$7:$B$56,"Expense"))</x:f>
        <x:v>5000</x:v>
      </x:c>
      <x:c r="F10" s="13" t="n">
        <x:f>IF(A10="","",SUMIFS(Entries!$J$7:$J$56,Entries!$D$7:$D$56,A10,Entries!$B$7:$B$56,"Sale")+SUMIFS(Entries!$J$7:$J$56,Entries!$D$7:$D$56,A10,Entries!$B$7:$B$56,"Receipt"))</x:f>
        <x:v>0</x:v>
      </x:c>
      <x:c r="G10" s="13" t="n">
        <x:f>IF(A10="","",SUMIFS(Entries!$K$7:$K$56,Entries!$D$7:$D$56,A10,Entries!$B$7:$B$56,"Purchase")+SUMIFS(Entries!$K$7:$K$56,Entries!$D$7:$D$56,A10,Entries!$B$7:$B$56,"Expense")+SUMIFS(Entries!$K$7:$K$56,Entries!$D$7:$D$56,A10,Entries!$B$7:$B$56,"Payment"))</x:f>
        <x:v>5000</x:v>
      </x:c>
      <x:c r="H10" s="13" t="n">
        <x:f>IF(A10="","",B10-C10+D10-E10-F10+G10)</x:f>
        <x:v>0</x:v>
      </x:c>
      <x:c r="I10" s="1"/>
      <x:c r="J10" s="1"/>
      <x:c r="K10" s="1"/>
      <x:c r="L10" s="1"/>
      <x:c r="M10" s="1"/>
      <x:c r="N10" s="1"/>
    </x:row>
    <x:row r="11" ht="24" customHeight="1">
      <x:c r="A11" s="10"/>
      <x:c r="B11" s="12"/>
      <x:c r="C11" s="12"/>
      <x:c r="D11" s="13" t="str">
        <x:f>IF(A11="","",SUMIFS(Entries!$H$7:$H$56,Entries!$D$7:$D$56,A11,Entries!$B$7:$B$56,"Sale"))</x:f>
      </x:c>
      <x:c r="E11" s="13" t="str">
        <x:f>IF(A11="","",SUMIFS(Entries!$H$7:$H$56,Entries!$D$7:$D$56,A11,Entries!$B$7:$B$56,"Purchase")+SUMIFS(Entries!$H$7:$H$56,Entries!$D$7:$D$56,A11,Entries!$B$7:$B$56,"Expense"))</x:f>
      </x:c>
      <x:c r="F11" s="13" t="str">
        <x:f>IF(A11="","",SUMIFS(Entries!$J$7:$J$56,Entries!$D$7:$D$56,A11,Entries!$B$7:$B$56,"Sale")+SUMIFS(Entries!$J$7:$J$56,Entries!$D$7:$D$56,A11,Entries!$B$7:$B$56,"Receipt"))</x:f>
      </x:c>
      <x:c r="G11" s="13" t="str">
        <x:f>IF(A11="","",SUMIFS(Entries!$K$7:$K$56,Entries!$D$7:$D$56,A11,Entries!$B$7:$B$56,"Purchase")+SUMIFS(Entries!$K$7:$K$56,Entries!$D$7:$D$56,A11,Entries!$B$7:$B$56,"Expense")+SUMIFS(Entries!$K$7:$K$56,Entries!$D$7:$D$56,A11,Entries!$B$7:$B$56,"Payment"))</x:f>
      </x:c>
      <x:c r="H11" s="13" t="str">
        <x:f>IF(A11="","",B11-C11+D11-E11-F11+G11)</x:f>
      </x:c>
      <x:c r="I11" s="1"/>
      <x:c r="J11" s="1"/>
      <x:c r="K11" s="1"/>
      <x:c r="L11" s="1"/>
      <x:c r="M11" s="1"/>
      <x:c r="N11" s="1"/>
    </x:row>
    <x:row r="12" ht="24" customHeight="1">
      <x:c r="A12" s="10"/>
      <x:c r="B12" s="12"/>
      <x:c r="C12" s="12"/>
      <x:c r="D12" s="13" t="str">
        <x:f>IF(A12="","",SUMIFS(Entries!$H$7:$H$56,Entries!$D$7:$D$56,A12,Entries!$B$7:$B$56,"Sale"))</x:f>
      </x:c>
      <x:c r="E12" s="13" t="str">
        <x:f>IF(A12="","",SUMIFS(Entries!$H$7:$H$56,Entries!$D$7:$D$56,A12,Entries!$B$7:$B$56,"Purchase")+SUMIFS(Entries!$H$7:$H$56,Entries!$D$7:$D$56,A12,Entries!$B$7:$B$56,"Expense"))</x:f>
      </x:c>
      <x:c r="F12" s="13" t="str">
        <x:f>IF(A12="","",SUMIFS(Entries!$J$7:$J$56,Entries!$D$7:$D$56,A12,Entries!$B$7:$B$56,"Sale")+SUMIFS(Entries!$J$7:$J$56,Entries!$D$7:$D$56,A12,Entries!$B$7:$B$56,"Receipt"))</x:f>
      </x:c>
      <x:c r="G12" s="13" t="str">
        <x:f>IF(A12="","",SUMIFS(Entries!$K$7:$K$56,Entries!$D$7:$D$56,A12,Entries!$B$7:$B$56,"Purchase")+SUMIFS(Entries!$K$7:$K$56,Entries!$D$7:$D$56,A12,Entries!$B$7:$B$56,"Expense")+SUMIFS(Entries!$K$7:$K$56,Entries!$D$7:$D$56,A12,Entries!$B$7:$B$56,"Payment"))</x:f>
      </x:c>
      <x:c r="H12" s="13" t="str">
        <x:f>IF(A12="","",B12-C12+D12-E12-F12+G12)</x:f>
      </x:c>
      <x:c r="I12" s="1"/>
      <x:c r="J12" s="1"/>
      <x:c r="K12" s="1"/>
      <x:c r="L12" s="1"/>
      <x:c r="M12" s="1"/>
      <x:c r="N12" s="1"/>
    </x:row>
    <x:row r="13" ht="24" customHeight="1">
      <x:c r="A13" s="10"/>
      <x:c r="B13" s="12"/>
      <x:c r="C13" s="12"/>
      <x:c r="D13" s="13" t="str">
        <x:f>IF(A13="","",SUMIFS(Entries!$H$7:$H$56,Entries!$D$7:$D$56,A13,Entries!$B$7:$B$56,"Sale"))</x:f>
      </x:c>
      <x:c r="E13" s="13" t="str">
        <x:f>IF(A13="","",SUMIFS(Entries!$H$7:$H$56,Entries!$D$7:$D$56,A13,Entries!$B$7:$B$56,"Purchase")+SUMIFS(Entries!$H$7:$H$56,Entries!$D$7:$D$56,A13,Entries!$B$7:$B$56,"Expense"))</x:f>
      </x:c>
      <x:c r="F13" s="13" t="str">
        <x:f>IF(A13="","",SUMIFS(Entries!$J$7:$J$56,Entries!$D$7:$D$56,A13,Entries!$B$7:$B$56,"Sale")+SUMIFS(Entries!$J$7:$J$56,Entries!$D$7:$D$56,A13,Entries!$B$7:$B$56,"Receipt"))</x:f>
      </x:c>
      <x:c r="G13" s="13" t="str">
        <x:f>IF(A13="","",SUMIFS(Entries!$K$7:$K$56,Entries!$D$7:$D$56,A13,Entries!$B$7:$B$56,"Purchase")+SUMIFS(Entries!$K$7:$K$56,Entries!$D$7:$D$56,A13,Entries!$B$7:$B$56,"Expense")+SUMIFS(Entries!$K$7:$K$56,Entries!$D$7:$D$56,A13,Entries!$B$7:$B$56,"Payment"))</x:f>
      </x:c>
      <x:c r="H13" s="13" t="str">
        <x:f>IF(A13="","",B13-C13+D13-E13-F13+G13)</x:f>
      </x:c>
      <x:c r="I13" s="1"/>
      <x:c r="J13" s="1"/>
      <x:c r="K13" s="1"/>
      <x:c r="L13" s="1"/>
      <x:c r="M13" s="1"/>
      <x:c r="N13" s="1"/>
    </x:row>
    <x:row r="14" ht="24" customHeight="1">
      <x:c r="A14" s="10"/>
      <x:c r="B14" s="12"/>
      <x:c r="C14" s="12"/>
      <x:c r="D14" s="13" t="str">
        <x:f>IF(A14="","",SUMIFS(Entries!$H$7:$H$56,Entries!$D$7:$D$56,A14,Entries!$B$7:$B$56,"Sale"))</x:f>
      </x:c>
      <x:c r="E14" s="13" t="str">
        <x:f>IF(A14="","",SUMIFS(Entries!$H$7:$H$56,Entries!$D$7:$D$56,A14,Entries!$B$7:$B$56,"Purchase")+SUMIFS(Entries!$H$7:$H$56,Entries!$D$7:$D$56,A14,Entries!$B$7:$B$56,"Expense"))</x:f>
      </x:c>
      <x:c r="F14" s="13" t="str">
        <x:f>IF(A14="","",SUMIFS(Entries!$J$7:$J$56,Entries!$D$7:$D$56,A14,Entries!$B$7:$B$56,"Sale")+SUMIFS(Entries!$J$7:$J$56,Entries!$D$7:$D$56,A14,Entries!$B$7:$B$56,"Receipt"))</x:f>
      </x:c>
      <x:c r="G14" s="13" t="str">
        <x:f>IF(A14="","",SUMIFS(Entries!$K$7:$K$56,Entries!$D$7:$D$56,A14,Entries!$B$7:$B$56,"Purchase")+SUMIFS(Entries!$K$7:$K$56,Entries!$D$7:$D$56,A14,Entries!$B$7:$B$56,"Expense")+SUMIFS(Entries!$K$7:$K$56,Entries!$D$7:$D$56,A14,Entries!$B$7:$B$56,"Payment"))</x:f>
      </x:c>
      <x:c r="H14" s="13" t="str">
        <x:f>IF(A14="","",B14-C14+D14-E14-F14+G14)</x:f>
      </x:c>
      <x:c r="I14" s="1"/>
      <x:c r="J14" s="1"/>
      <x:c r="K14" s="1"/>
      <x:c r="L14" s="1"/>
      <x:c r="M14" s="1"/>
      <x:c r="N14" s="1"/>
    </x:row>
    <x:row r="15" ht="24" customHeight="1">
      <x:c r="A15" s="10"/>
      <x:c r="B15" s="12"/>
      <x:c r="C15" s="12"/>
      <x:c r="D15" s="13" t="str">
        <x:f>IF(A15="","",SUMIFS(Entries!$H$7:$H$56,Entries!$D$7:$D$56,A15,Entries!$B$7:$B$56,"Sale"))</x:f>
      </x:c>
      <x:c r="E15" s="13" t="str">
        <x:f>IF(A15="","",SUMIFS(Entries!$H$7:$H$56,Entries!$D$7:$D$56,A15,Entries!$B$7:$B$56,"Purchase")+SUMIFS(Entries!$H$7:$H$56,Entries!$D$7:$D$56,A15,Entries!$B$7:$B$56,"Expense"))</x:f>
      </x:c>
      <x:c r="F15" s="13" t="str">
        <x:f>IF(A15="","",SUMIFS(Entries!$J$7:$J$56,Entries!$D$7:$D$56,A15,Entries!$B$7:$B$56,"Sale")+SUMIFS(Entries!$J$7:$J$56,Entries!$D$7:$D$56,A15,Entries!$B$7:$B$56,"Receipt"))</x:f>
      </x:c>
      <x:c r="G15" s="13" t="str">
        <x:f>IF(A15="","",SUMIFS(Entries!$K$7:$K$56,Entries!$D$7:$D$56,A15,Entries!$B$7:$B$56,"Purchase")+SUMIFS(Entries!$K$7:$K$56,Entries!$D$7:$D$56,A15,Entries!$B$7:$B$56,"Expense")+SUMIFS(Entries!$K$7:$K$56,Entries!$D$7:$D$56,A15,Entries!$B$7:$B$56,"Payment"))</x:f>
      </x:c>
      <x:c r="H15" s="13" t="str">
        <x:f>IF(A15="","",B15-C15+D15-E15-F15+G15)</x:f>
      </x:c>
      <x:c r="I15" s="1"/>
      <x:c r="J15" s="1"/>
      <x:c r="K15" s="1"/>
      <x:c r="L15" s="1"/>
      <x:c r="M15" s="1"/>
      <x:c r="N15" s="1"/>
    </x:row>
    <x:row r="16" ht="24" customHeight="1">
      <x:c r="A16" s="10"/>
      <x:c r="B16" s="12"/>
      <x:c r="C16" s="12"/>
      <x:c r="D16" s="13" t="str">
        <x:f>IF(A16="","",SUMIFS(Entries!$H$7:$H$56,Entries!$D$7:$D$56,A16,Entries!$B$7:$B$56,"Sale"))</x:f>
      </x:c>
      <x:c r="E16" s="13" t="str">
        <x:f>IF(A16="","",SUMIFS(Entries!$H$7:$H$56,Entries!$D$7:$D$56,A16,Entries!$B$7:$B$56,"Purchase")+SUMIFS(Entries!$H$7:$H$56,Entries!$D$7:$D$56,A16,Entries!$B$7:$B$56,"Expense"))</x:f>
      </x:c>
      <x:c r="F16" s="13" t="str">
        <x:f>IF(A16="","",SUMIFS(Entries!$J$7:$J$56,Entries!$D$7:$D$56,A16,Entries!$B$7:$B$56,"Sale")+SUMIFS(Entries!$J$7:$J$56,Entries!$D$7:$D$56,A16,Entries!$B$7:$B$56,"Receipt"))</x:f>
      </x:c>
      <x:c r="G16" s="13" t="str">
        <x:f>IF(A16="","",SUMIFS(Entries!$K$7:$K$56,Entries!$D$7:$D$56,A16,Entries!$B$7:$B$56,"Purchase")+SUMIFS(Entries!$K$7:$K$56,Entries!$D$7:$D$56,A16,Entries!$B$7:$B$56,"Expense")+SUMIFS(Entries!$K$7:$K$56,Entries!$D$7:$D$56,A16,Entries!$B$7:$B$56,"Payment"))</x:f>
      </x:c>
      <x:c r="H16" s="13" t="str">
        <x:f>IF(A16="","",B16-C16+D16-E16-F16+G16)</x:f>
      </x:c>
      <x:c r="I16" s="1"/>
      <x:c r="J16" s="1"/>
      <x:c r="K16" s="1"/>
      <x:c r="L16" s="1"/>
      <x:c r="M16" s="1"/>
      <x:c r="N16" s="1"/>
    </x:row>
    <x:row r="17" ht="24" customHeight="1">
      <x:c r="A17" s="10"/>
      <x:c r="B17" s="12"/>
      <x:c r="C17" s="12"/>
      <x:c r="D17" s="13" t="str">
        <x:f>IF(A17="","",SUMIFS(Entries!$H$7:$H$56,Entries!$D$7:$D$56,A17,Entries!$B$7:$B$56,"Sale"))</x:f>
      </x:c>
      <x:c r="E17" s="13" t="str">
        <x:f>IF(A17="","",SUMIFS(Entries!$H$7:$H$56,Entries!$D$7:$D$56,A17,Entries!$B$7:$B$56,"Purchase")+SUMIFS(Entries!$H$7:$H$56,Entries!$D$7:$D$56,A17,Entries!$B$7:$B$56,"Expense"))</x:f>
      </x:c>
      <x:c r="F17" s="13" t="str">
        <x:f>IF(A17="","",SUMIFS(Entries!$J$7:$J$56,Entries!$D$7:$D$56,A17,Entries!$B$7:$B$56,"Sale")+SUMIFS(Entries!$J$7:$J$56,Entries!$D$7:$D$56,A17,Entries!$B$7:$B$56,"Receipt"))</x:f>
      </x:c>
      <x:c r="G17" s="13" t="str">
        <x:f>IF(A17="","",SUMIFS(Entries!$K$7:$K$56,Entries!$D$7:$D$56,A17,Entries!$B$7:$B$56,"Purchase")+SUMIFS(Entries!$K$7:$K$56,Entries!$D$7:$D$56,A17,Entries!$B$7:$B$56,"Expense")+SUMIFS(Entries!$K$7:$K$56,Entries!$D$7:$D$56,A17,Entries!$B$7:$B$56,"Payment"))</x:f>
      </x:c>
      <x:c r="H17" s="13" t="str">
        <x:f>IF(A17="","",B17-C17+D17-E17-F17+G17)</x:f>
      </x:c>
      <x:c r="I17" s="1"/>
      <x:c r="J17" s="1"/>
      <x:c r="K17" s="1"/>
      <x:c r="L17" s="1"/>
      <x:c r="M17" s="1"/>
      <x:c r="N17" s="1"/>
    </x:row>
    <x:row r="18" ht="24" customHeight="1">
      <x:c r="A18" s="10"/>
      <x:c r="B18" s="12"/>
      <x:c r="C18" s="12"/>
      <x:c r="D18" s="13" t="str">
        <x:f>IF(A18="","",SUMIFS(Entries!$H$7:$H$56,Entries!$D$7:$D$56,A18,Entries!$B$7:$B$56,"Sale"))</x:f>
      </x:c>
      <x:c r="E18" s="13" t="str">
        <x:f>IF(A18="","",SUMIFS(Entries!$H$7:$H$56,Entries!$D$7:$D$56,A18,Entries!$B$7:$B$56,"Purchase")+SUMIFS(Entries!$H$7:$H$56,Entries!$D$7:$D$56,A18,Entries!$B$7:$B$56,"Expense"))</x:f>
      </x:c>
      <x:c r="F18" s="13" t="str">
        <x:f>IF(A18="","",SUMIFS(Entries!$J$7:$J$56,Entries!$D$7:$D$56,A18,Entries!$B$7:$B$56,"Sale")+SUMIFS(Entries!$J$7:$J$56,Entries!$D$7:$D$56,A18,Entries!$B$7:$B$56,"Receipt"))</x:f>
      </x:c>
      <x:c r="G18" s="13" t="str">
        <x:f>IF(A18="","",SUMIFS(Entries!$K$7:$K$56,Entries!$D$7:$D$56,A18,Entries!$B$7:$B$56,"Purchase")+SUMIFS(Entries!$K$7:$K$56,Entries!$D$7:$D$56,A18,Entries!$B$7:$B$56,"Expense")+SUMIFS(Entries!$K$7:$K$56,Entries!$D$7:$D$56,A18,Entries!$B$7:$B$56,"Payment"))</x:f>
      </x:c>
      <x:c r="H18" s="13" t="str">
        <x:f>IF(A18="","",B18-C18+D18-E18-F18+G18)</x:f>
      </x:c>
      <x:c r="I18" s="1"/>
      <x:c r="J18" s="1"/>
      <x:c r="K18" s="1"/>
      <x:c r="L18" s="1"/>
      <x:c r="M18" s="1"/>
      <x:c r="N18" s="1"/>
    </x:row>
    <x:row r="19" ht="24" customHeight="1">
      <x:c r="A19" s="10"/>
      <x:c r="B19" s="12"/>
      <x:c r="C19" s="12"/>
      <x:c r="D19" s="13" t="str">
        <x:f>IF(A19="","",SUMIFS(Entries!$H$7:$H$56,Entries!$D$7:$D$56,A19,Entries!$B$7:$B$56,"Sale"))</x:f>
      </x:c>
      <x:c r="E19" s="13" t="str">
        <x:f>IF(A19="","",SUMIFS(Entries!$H$7:$H$56,Entries!$D$7:$D$56,A19,Entries!$B$7:$B$56,"Purchase")+SUMIFS(Entries!$H$7:$H$56,Entries!$D$7:$D$56,A19,Entries!$B$7:$B$56,"Expense"))</x:f>
      </x:c>
      <x:c r="F19" s="13" t="str">
        <x:f>IF(A19="","",SUMIFS(Entries!$J$7:$J$56,Entries!$D$7:$D$56,A19,Entries!$B$7:$B$56,"Sale")+SUMIFS(Entries!$J$7:$J$56,Entries!$D$7:$D$56,A19,Entries!$B$7:$B$56,"Receipt"))</x:f>
      </x:c>
      <x:c r="G19" s="13" t="str">
        <x:f>IF(A19="","",SUMIFS(Entries!$K$7:$K$56,Entries!$D$7:$D$56,A19,Entries!$B$7:$B$56,"Purchase")+SUMIFS(Entries!$K$7:$K$56,Entries!$D$7:$D$56,A19,Entries!$B$7:$B$56,"Expense")+SUMIFS(Entries!$K$7:$K$56,Entries!$D$7:$D$56,A19,Entries!$B$7:$B$56,"Payment"))</x:f>
      </x:c>
      <x:c r="H19" s="13" t="str">
        <x:f>IF(A19="","",B19-C19+D19-E19-F19+G19)</x:f>
      </x:c>
      <x:c r="I19" s="1"/>
      <x:c r="J19" s="1"/>
      <x:c r="K19" s="1"/>
      <x:c r="L19" s="1"/>
      <x:c r="M19" s="1"/>
      <x:c r="N19" s="1"/>
    </x:row>
    <x:row r="20" ht="24" customHeight="1">
      <x:c r="A20" s="10"/>
      <x:c r="B20" s="12"/>
      <x:c r="C20" s="12"/>
      <x:c r="D20" s="13" t="str">
        <x:f>IF(A20="","",SUMIFS(Entries!$H$7:$H$56,Entries!$D$7:$D$56,A20,Entries!$B$7:$B$56,"Sale"))</x:f>
      </x:c>
      <x:c r="E20" s="13" t="str">
        <x:f>IF(A20="","",SUMIFS(Entries!$H$7:$H$56,Entries!$D$7:$D$56,A20,Entries!$B$7:$B$56,"Purchase")+SUMIFS(Entries!$H$7:$H$56,Entries!$D$7:$D$56,A20,Entries!$B$7:$B$56,"Expense"))</x:f>
      </x:c>
      <x:c r="F20" s="13" t="str">
        <x:f>IF(A20="","",SUMIFS(Entries!$J$7:$J$56,Entries!$D$7:$D$56,A20,Entries!$B$7:$B$56,"Sale")+SUMIFS(Entries!$J$7:$J$56,Entries!$D$7:$D$56,A20,Entries!$B$7:$B$56,"Receipt"))</x:f>
      </x:c>
      <x:c r="G20" s="13" t="str">
        <x:f>IF(A20="","",SUMIFS(Entries!$K$7:$K$56,Entries!$D$7:$D$56,A20,Entries!$B$7:$B$56,"Purchase")+SUMIFS(Entries!$K$7:$K$56,Entries!$D$7:$D$56,A20,Entries!$B$7:$B$56,"Expense")+SUMIFS(Entries!$K$7:$K$56,Entries!$D$7:$D$56,A20,Entries!$B$7:$B$56,"Payment"))</x:f>
      </x:c>
      <x:c r="H20" s="13" t="str">
        <x:f>IF(A20="","",B20-C20+D20-E20-F20+G20)</x:f>
      </x:c>
      <x:c r="I20" s="1"/>
      <x:c r="J20" s="1"/>
      <x:c r="K20" s="1"/>
      <x:c r="L20" s="1"/>
      <x:c r="M20" s="1"/>
      <x:c r="N20" s="1"/>
    </x:row>
    <x:row r="21" ht="24" customHeight="1">
      <x:c r="A21" s="10"/>
      <x:c r="B21" s="12"/>
      <x:c r="C21" s="12"/>
      <x:c r="D21" s="13" t="str">
        <x:f>IF(A21="","",SUMIFS(Entries!$H$7:$H$56,Entries!$D$7:$D$56,A21,Entries!$B$7:$B$56,"Sale"))</x:f>
      </x:c>
      <x:c r="E21" s="13" t="str">
        <x:f>IF(A21="","",SUMIFS(Entries!$H$7:$H$56,Entries!$D$7:$D$56,A21,Entries!$B$7:$B$56,"Purchase")+SUMIFS(Entries!$H$7:$H$56,Entries!$D$7:$D$56,A21,Entries!$B$7:$B$56,"Expense"))</x:f>
      </x:c>
      <x:c r="F21" s="13" t="str">
        <x:f>IF(A21="","",SUMIFS(Entries!$J$7:$J$56,Entries!$D$7:$D$56,A21,Entries!$B$7:$B$56,"Sale")+SUMIFS(Entries!$J$7:$J$56,Entries!$D$7:$D$56,A21,Entries!$B$7:$B$56,"Receipt"))</x:f>
      </x:c>
      <x:c r="G21" s="13" t="str">
        <x:f>IF(A21="","",SUMIFS(Entries!$K$7:$K$56,Entries!$D$7:$D$56,A21,Entries!$B$7:$B$56,"Purchase")+SUMIFS(Entries!$K$7:$K$56,Entries!$D$7:$D$56,A21,Entries!$B$7:$B$56,"Expense")+SUMIFS(Entries!$K$7:$K$56,Entries!$D$7:$D$56,A21,Entries!$B$7:$B$56,"Payment"))</x:f>
      </x:c>
      <x:c r="H21" s="13" t="str">
        <x:f>IF(A21="","",B21-C21+D21-E21-F21+G21)</x:f>
      </x:c>
      <x:c r="I21" s="1"/>
      <x:c r="J21" s="1"/>
      <x:c r="K21" s="1"/>
      <x:c r="L21" s="1"/>
      <x:c r="M21" s="1"/>
      <x:c r="N21" s="1"/>
    </x:row>
    <x:row r="22" ht="24" customHeight="1">
      <x:c r="A22" s="10"/>
      <x:c r="B22" s="12"/>
      <x:c r="C22" s="12"/>
      <x:c r="D22" s="13" t="str">
        <x:f>IF(A22="","",SUMIFS(Entries!$H$7:$H$56,Entries!$D$7:$D$56,A22,Entries!$B$7:$B$56,"Sale"))</x:f>
      </x:c>
      <x:c r="E22" s="13" t="str">
        <x:f>IF(A22="","",SUMIFS(Entries!$H$7:$H$56,Entries!$D$7:$D$56,A22,Entries!$B$7:$B$56,"Purchase")+SUMIFS(Entries!$H$7:$H$56,Entries!$D$7:$D$56,A22,Entries!$B$7:$B$56,"Expense"))</x:f>
      </x:c>
      <x:c r="F22" s="13" t="str">
        <x:f>IF(A22="","",SUMIFS(Entries!$J$7:$J$56,Entries!$D$7:$D$56,A22,Entries!$B$7:$B$56,"Sale")+SUMIFS(Entries!$J$7:$J$56,Entries!$D$7:$D$56,A22,Entries!$B$7:$B$56,"Receipt"))</x:f>
      </x:c>
      <x:c r="G22" s="13" t="str">
        <x:f>IF(A22="","",SUMIFS(Entries!$K$7:$K$56,Entries!$D$7:$D$56,A22,Entries!$B$7:$B$56,"Purchase")+SUMIFS(Entries!$K$7:$K$56,Entries!$D$7:$D$56,A22,Entries!$B$7:$B$56,"Expense")+SUMIFS(Entries!$K$7:$K$56,Entries!$D$7:$D$56,A22,Entries!$B$7:$B$56,"Payment"))</x:f>
      </x:c>
      <x:c r="H22" s="13" t="str">
        <x:f>IF(A22="","",B22-C22+D22-E22-F22+G22)</x:f>
      </x:c>
      <x:c r="I22" s="1"/>
      <x:c r="J22" s="1"/>
      <x:c r="K22" s="1"/>
      <x:c r="L22" s="1"/>
      <x:c r="M22" s="1"/>
      <x:c r="N22" s="1"/>
    </x:row>
    <x:row r="23" ht="24" customHeight="1">
      <x:c r="A23" s="10"/>
      <x:c r="B23" s="12"/>
      <x:c r="C23" s="12"/>
      <x:c r="D23" s="13" t="str">
        <x:f>IF(A23="","",SUMIFS(Entries!$H$7:$H$56,Entries!$D$7:$D$56,A23,Entries!$B$7:$B$56,"Sale"))</x:f>
      </x:c>
      <x:c r="E23" s="13" t="str">
        <x:f>IF(A23="","",SUMIFS(Entries!$H$7:$H$56,Entries!$D$7:$D$56,A23,Entries!$B$7:$B$56,"Purchase")+SUMIFS(Entries!$H$7:$H$56,Entries!$D$7:$D$56,A23,Entries!$B$7:$B$56,"Expense"))</x:f>
      </x:c>
      <x:c r="F23" s="13" t="str">
        <x:f>IF(A23="","",SUMIFS(Entries!$J$7:$J$56,Entries!$D$7:$D$56,A23,Entries!$B$7:$B$56,"Sale")+SUMIFS(Entries!$J$7:$J$56,Entries!$D$7:$D$56,A23,Entries!$B$7:$B$56,"Receipt"))</x:f>
      </x:c>
      <x:c r="G23" s="13" t="str">
        <x:f>IF(A23="","",SUMIFS(Entries!$K$7:$K$56,Entries!$D$7:$D$56,A23,Entries!$B$7:$B$56,"Purchase")+SUMIFS(Entries!$K$7:$K$56,Entries!$D$7:$D$56,A23,Entries!$B$7:$B$56,"Expense")+SUMIFS(Entries!$K$7:$K$56,Entries!$D$7:$D$56,A23,Entries!$B$7:$B$56,"Payment"))</x:f>
      </x:c>
      <x:c r="H23" s="13" t="str">
        <x:f>IF(A23="","",B23-C23+D23-E23-F23+G23)</x:f>
      </x:c>
      <x:c r="I23" s="1"/>
      <x:c r="J23" s="1"/>
      <x:c r="K23" s="1"/>
      <x:c r="L23" s="1"/>
      <x:c r="M23" s="1"/>
      <x:c r="N23" s="1"/>
    </x:row>
    <x:row r="24" ht="24" customHeight="1">
      <x:c r="A24" s="10"/>
      <x:c r="B24" s="12"/>
      <x:c r="C24" s="12"/>
      <x:c r="D24" s="13" t="str">
        <x:f>IF(A24="","",SUMIFS(Entries!$H$7:$H$56,Entries!$D$7:$D$56,A24,Entries!$B$7:$B$56,"Sale"))</x:f>
      </x:c>
      <x:c r="E24" s="13" t="str">
        <x:f>IF(A24="","",SUMIFS(Entries!$H$7:$H$56,Entries!$D$7:$D$56,A24,Entries!$B$7:$B$56,"Purchase")+SUMIFS(Entries!$H$7:$H$56,Entries!$D$7:$D$56,A24,Entries!$B$7:$B$56,"Expense"))</x:f>
      </x:c>
      <x:c r="F24" s="13" t="str">
        <x:f>IF(A24="","",SUMIFS(Entries!$J$7:$J$56,Entries!$D$7:$D$56,A24,Entries!$B$7:$B$56,"Sale")+SUMIFS(Entries!$J$7:$J$56,Entries!$D$7:$D$56,A24,Entries!$B$7:$B$56,"Receipt"))</x:f>
      </x:c>
      <x:c r="G24" s="13" t="str">
        <x:f>IF(A24="","",SUMIFS(Entries!$K$7:$K$56,Entries!$D$7:$D$56,A24,Entries!$B$7:$B$56,"Purchase")+SUMIFS(Entries!$K$7:$K$56,Entries!$D$7:$D$56,A24,Entries!$B$7:$B$56,"Expense")+SUMIFS(Entries!$K$7:$K$56,Entries!$D$7:$D$56,A24,Entries!$B$7:$B$56,"Payment"))</x:f>
      </x:c>
      <x:c r="H24" s="13" t="str">
        <x:f>IF(A24="","",B24-C24+D24-E24-F24+G24)</x:f>
      </x:c>
      <x:c r="I24" s="1"/>
      <x:c r="J24" s="1"/>
      <x:c r="K24" s="1"/>
      <x:c r="L24" s="1"/>
      <x:c r="M24" s="1"/>
      <x:c r="N24" s="1"/>
    </x:row>
    <x:row r="25" ht="24" customHeight="1">
      <x:c r="A25" s="10"/>
      <x:c r="B25" s="12"/>
      <x:c r="C25" s="12"/>
      <x:c r="D25" s="13" t="str">
        <x:f>IF(A25="","",SUMIFS(Entries!$H$7:$H$56,Entries!$D$7:$D$56,A25,Entries!$B$7:$B$56,"Sale"))</x:f>
      </x:c>
      <x:c r="E25" s="13" t="str">
        <x:f>IF(A25="","",SUMIFS(Entries!$H$7:$H$56,Entries!$D$7:$D$56,A25,Entries!$B$7:$B$56,"Purchase")+SUMIFS(Entries!$H$7:$H$56,Entries!$D$7:$D$56,A25,Entries!$B$7:$B$56,"Expense"))</x:f>
      </x:c>
      <x:c r="F25" s="13" t="str">
        <x:f>IF(A25="","",SUMIFS(Entries!$J$7:$J$56,Entries!$D$7:$D$56,A25,Entries!$B$7:$B$56,"Sale")+SUMIFS(Entries!$J$7:$J$56,Entries!$D$7:$D$56,A25,Entries!$B$7:$B$56,"Receipt"))</x:f>
      </x:c>
      <x:c r="G25" s="13" t="str">
        <x:f>IF(A25="","",SUMIFS(Entries!$K$7:$K$56,Entries!$D$7:$D$56,A25,Entries!$B$7:$B$56,"Purchase")+SUMIFS(Entries!$K$7:$K$56,Entries!$D$7:$D$56,A25,Entries!$B$7:$B$56,"Expense")+SUMIFS(Entries!$K$7:$K$56,Entries!$D$7:$D$56,A25,Entries!$B$7:$B$56,"Payment"))</x:f>
      </x:c>
      <x:c r="H25" s="13" t="str">
        <x:f>IF(A25="","",B25-C25+D25-E25-F25+G25)</x:f>
      </x:c>
      <x:c r="I25" s="1"/>
      <x:c r="J25" s="1"/>
      <x:c r="K25" s="1"/>
      <x:c r="L25" s="1"/>
      <x:c r="M25" s="1"/>
      <x:c r="N25" s="1"/>
    </x:row>
    <x:row r="26" ht="24" customHeight="1">
      <x:c r="A26" s="10"/>
      <x:c r="B26" s="12"/>
      <x:c r="C26" s="12"/>
      <x:c r="D26" s="13" t="str">
        <x:f>IF(A26="","",SUMIFS(Entries!$H$7:$H$56,Entries!$D$7:$D$56,A26,Entries!$B$7:$B$56,"Sale"))</x:f>
      </x:c>
      <x:c r="E26" s="13" t="str">
        <x:f>IF(A26="","",SUMIFS(Entries!$H$7:$H$56,Entries!$D$7:$D$56,A26,Entries!$B$7:$B$56,"Purchase")+SUMIFS(Entries!$H$7:$H$56,Entries!$D$7:$D$56,A26,Entries!$B$7:$B$56,"Expense"))</x:f>
      </x:c>
      <x:c r="F26" s="13" t="str">
        <x:f>IF(A26="","",SUMIFS(Entries!$J$7:$J$56,Entries!$D$7:$D$56,A26,Entries!$B$7:$B$56,"Sale")+SUMIFS(Entries!$J$7:$J$56,Entries!$D$7:$D$56,A26,Entries!$B$7:$B$56,"Receipt"))</x:f>
      </x:c>
      <x:c r="G26" s="13" t="str">
        <x:f>IF(A26="","",SUMIFS(Entries!$K$7:$K$56,Entries!$D$7:$D$56,A26,Entries!$B$7:$B$56,"Purchase")+SUMIFS(Entries!$K$7:$K$56,Entries!$D$7:$D$56,A26,Entries!$B$7:$B$56,"Expense")+SUMIFS(Entries!$K$7:$K$56,Entries!$D$7:$D$56,A26,Entries!$B$7:$B$56,"Payment"))</x:f>
      </x:c>
      <x:c r="H26" s="13" t="str">
        <x:f>IF(A26="","",B26-C26+D26-E26-F26+G26)</x:f>
      </x:c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Stock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Closing stock uses a manually entered valuation cost • no automatic cost-of-goods calculation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Item</x:v>
      </x:c>
      <x:c r="B6" s="8" t="str">
        <x:v>Opening units</x:v>
      </x:c>
      <x:c r="C6" s="8" t="str">
        <x:v>Purchased units</x:v>
      </x:c>
      <x:c r="D6" s="8" t="str">
        <x:v>Sold units</x:v>
      </x:c>
      <x:c r="E6" s="8" t="str">
        <x:v>Closing units</x:v>
      </x:c>
      <x:c r="F6" s="8" t="str">
        <x:v>Cost / unit</x:v>
      </x:c>
      <x:c r="G6" s="8" t="str">
        <x:v>Stock value</x:v>
      </x:c>
      <x:c r="H6" s="1"/>
      <x:c r="I6" s="1"/>
      <x:c r="J6" s="1"/>
      <x:c r="K6" s="1"/>
      <x:c r="L6" s="1"/>
      <x:c r="M6" s="1"/>
      <x:c r="N6" s="1"/>
    </x:row>
    <x:row r="7" ht="24" customHeight="1">
      <x:c r="A7" s="10" t="str">
        <x:v>Widget</x:v>
      </x:c>
      <x:c r="B7" s="10" t="n">
        <x:v>10</x:v>
      </x:c>
      <x:c r="C7" s="1" t="n">
        <x:f>IF(A7="","",SUMIFS(Entries!$F$7:$F$56,Entries!$E$7:$E$56,A7,Entries!$B$7:$B$56,"Purchase"))</x:f>
        <x:v>100</x:v>
      </x:c>
      <x:c r="D7" s="1" t="n">
        <x:f>IF(A7="","",SUMIFS(Entries!$F$7:$F$56,Entries!$E$7:$E$56,A7,Entries!$B$7:$B$56,"Sale"))</x:f>
        <x:v>50</x:v>
      </x:c>
      <x:c r="E7" s="1" t="n">
        <x:f>IF(A7="","",B7+C7-D7)</x:f>
        <x:v>60</x:v>
      </x:c>
      <x:c r="F7" s="12" t="n">
        <x:v>200</x:v>
      </x:c>
      <x:c r="G7" s="13" t="n">
        <x:f>IF(A7="","",E7*F7)</x:f>
        <x:v>12000</x:v>
      </x:c>
      <x:c r="H7" s="1"/>
      <x:c r="I7" s="1"/>
      <x:c r="J7" s="1"/>
      <x:c r="K7" s="1"/>
      <x:c r="L7" s="1"/>
      <x:c r="M7" s="1"/>
      <x:c r="N7" s="1"/>
    </x:row>
    <x:row r="8" ht="24" customHeight="1">
      <x:c r="A8" s="10"/>
      <x:c r="B8" s="10"/>
      <x:c r="C8" s="1" t="str">
        <x:f>IF(A8="","",SUMIFS(Entries!$F$7:$F$56,Entries!$E$7:$E$56,A8,Entries!$B$7:$B$56,"Purchase"))</x:f>
      </x:c>
      <x:c r="D8" s="1" t="str">
        <x:f>IF(A8="","",SUMIFS(Entries!$F$7:$F$56,Entries!$E$7:$E$56,A8,Entries!$B$7:$B$56,"Sale"))</x:f>
      </x:c>
      <x:c r="E8" s="1" t="str">
        <x:f>IF(A8="","",B8+C8-D8)</x:f>
      </x:c>
      <x:c r="F8" s="12"/>
      <x:c r="G8" s="13" t="str">
        <x:f>IF(A8="","",E8*F8)</x:f>
      </x:c>
      <x:c r="H8" s="1"/>
      <x:c r="I8" s="1"/>
      <x:c r="J8" s="1"/>
      <x:c r="K8" s="1"/>
      <x:c r="L8" s="1"/>
      <x:c r="M8" s="1"/>
      <x:c r="N8" s="1"/>
    </x:row>
    <x:row r="9" ht="24" customHeight="1">
      <x:c r="A9" s="10"/>
      <x:c r="B9" s="10"/>
      <x:c r="C9" s="1" t="str">
        <x:f>IF(A9="","",SUMIFS(Entries!$F$7:$F$56,Entries!$E$7:$E$56,A9,Entries!$B$7:$B$56,"Purchase"))</x:f>
      </x:c>
      <x:c r="D9" s="1" t="str">
        <x:f>IF(A9="","",SUMIFS(Entries!$F$7:$F$56,Entries!$E$7:$E$56,A9,Entries!$B$7:$B$56,"Sale"))</x:f>
      </x:c>
      <x:c r="E9" s="1" t="str">
        <x:f>IF(A9="","",B9+C9-D9)</x:f>
      </x:c>
      <x:c r="F9" s="12"/>
      <x:c r="G9" s="13" t="str">
        <x:f>IF(A9="","",E9*F9)</x:f>
      </x:c>
      <x:c r="H9" s="1"/>
      <x:c r="I9" s="1"/>
      <x:c r="J9" s="1"/>
      <x:c r="K9" s="1"/>
      <x:c r="L9" s="1"/>
      <x:c r="M9" s="1"/>
      <x:c r="N9" s="1"/>
    </x:row>
    <x:row r="10" ht="24" customHeight="1">
      <x:c r="A10" s="10"/>
      <x:c r="B10" s="10"/>
      <x:c r="C10" s="1" t="str">
        <x:f>IF(A10="","",SUMIFS(Entries!$F$7:$F$56,Entries!$E$7:$E$56,A10,Entries!$B$7:$B$56,"Purchase"))</x:f>
      </x:c>
      <x:c r="D10" s="1" t="str">
        <x:f>IF(A10="","",SUMIFS(Entries!$F$7:$F$56,Entries!$E$7:$E$56,A10,Entries!$B$7:$B$56,"Sale"))</x:f>
      </x:c>
      <x:c r="E10" s="1" t="str">
        <x:f>IF(A10="","",B10+C10-D10)</x:f>
      </x:c>
      <x:c r="F10" s="12"/>
      <x:c r="G10" s="13" t="str">
        <x:f>IF(A10="","",E10*F10)</x:f>
      </x:c>
      <x:c r="H10" s="1"/>
      <x:c r="I10" s="1"/>
      <x:c r="J10" s="1"/>
      <x:c r="K10" s="1"/>
      <x:c r="L10" s="1"/>
      <x:c r="M10" s="1"/>
      <x:c r="N10" s="1"/>
    </x:row>
    <x:row r="11" ht="24" customHeight="1">
      <x:c r="A11" s="10"/>
      <x:c r="B11" s="10"/>
      <x:c r="C11" s="1" t="str">
        <x:f>IF(A11="","",SUMIFS(Entries!$F$7:$F$56,Entries!$E$7:$E$56,A11,Entries!$B$7:$B$56,"Purchase"))</x:f>
      </x:c>
      <x:c r="D11" s="1" t="str">
        <x:f>IF(A11="","",SUMIFS(Entries!$F$7:$F$56,Entries!$E$7:$E$56,A11,Entries!$B$7:$B$56,"Sale"))</x:f>
      </x:c>
      <x:c r="E11" s="1" t="str">
        <x:f>IF(A11="","",B11+C11-D11)</x:f>
      </x:c>
      <x:c r="F11" s="12"/>
      <x:c r="G11" s="13" t="str">
        <x:f>IF(A11="","",E11*F11)</x:f>
      </x:c>
      <x:c r="H11" s="1"/>
      <x:c r="I11" s="1"/>
      <x:c r="J11" s="1"/>
      <x:c r="K11" s="1"/>
      <x:c r="L11" s="1"/>
      <x:c r="M11" s="1"/>
      <x:c r="N11" s="1"/>
    </x:row>
    <x:row r="12" ht="24" customHeight="1">
      <x:c r="A12" s="10"/>
      <x:c r="B12" s="10"/>
      <x:c r="C12" s="1" t="str">
        <x:f>IF(A12="","",SUMIFS(Entries!$F$7:$F$56,Entries!$E$7:$E$56,A12,Entries!$B$7:$B$56,"Purchase"))</x:f>
      </x:c>
      <x:c r="D12" s="1" t="str">
        <x:f>IF(A12="","",SUMIFS(Entries!$F$7:$F$56,Entries!$E$7:$E$56,A12,Entries!$B$7:$B$56,"Sale"))</x:f>
      </x:c>
      <x:c r="E12" s="1" t="str">
        <x:f>IF(A12="","",B12+C12-D12)</x:f>
      </x:c>
      <x:c r="F12" s="12"/>
      <x:c r="G12" s="13" t="str">
        <x:f>IF(A12="","",E12*F12)</x:f>
      </x:c>
      <x:c r="H12" s="1"/>
      <x:c r="I12" s="1"/>
      <x:c r="J12" s="1"/>
      <x:c r="K12" s="1"/>
      <x:c r="L12" s="1"/>
      <x:c r="M12" s="1"/>
      <x:c r="N12" s="1"/>
    </x:row>
    <x:row r="13" ht="24" customHeight="1">
      <x:c r="A13" s="10"/>
      <x:c r="B13" s="10"/>
      <x:c r="C13" s="1" t="str">
        <x:f>IF(A13="","",SUMIFS(Entries!$F$7:$F$56,Entries!$E$7:$E$56,A13,Entries!$B$7:$B$56,"Purchase"))</x:f>
      </x:c>
      <x:c r="D13" s="1" t="str">
        <x:f>IF(A13="","",SUMIFS(Entries!$F$7:$F$56,Entries!$E$7:$E$56,A13,Entries!$B$7:$B$56,"Sale"))</x:f>
      </x:c>
      <x:c r="E13" s="1" t="str">
        <x:f>IF(A13="","",B13+C13-D13)</x:f>
      </x:c>
      <x:c r="F13" s="12"/>
      <x:c r="G13" s="13" t="str">
        <x:f>IF(A13="","",E13*F13)</x:f>
      </x:c>
      <x:c r="H13" s="1"/>
      <x:c r="I13" s="1"/>
      <x:c r="J13" s="1"/>
      <x:c r="K13" s="1"/>
      <x:c r="L13" s="1"/>
      <x:c r="M13" s="1"/>
      <x:c r="N13" s="1"/>
    </x:row>
    <x:row r="14" ht="24" customHeight="1">
      <x:c r="A14" s="10"/>
      <x:c r="B14" s="10"/>
      <x:c r="C14" s="1" t="str">
        <x:f>IF(A14="","",SUMIFS(Entries!$F$7:$F$56,Entries!$E$7:$E$56,A14,Entries!$B$7:$B$56,"Purchase"))</x:f>
      </x:c>
      <x:c r="D14" s="1" t="str">
        <x:f>IF(A14="","",SUMIFS(Entries!$F$7:$F$56,Entries!$E$7:$E$56,A14,Entries!$B$7:$B$56,"Sale"))</x:f>
      </x:c>
      <x:c r="E14" s="1" t="str">
        <x:f>IF(A14="","",B14+C14-D14)</x:f>
      </x:c>
      <x:c r="F14" s="12"/>
      <x:c r="G14" s="13" t="str">
        <x:f>IF(A14="","",E14*F14)</x:f>
      </x:c>
      <x:c r="H14" s="1"/>
      <x:c r="I14" s="1"/>
      <x:c r="J14" s="1"/>
      <x:c r="K14" s="1"/>
      <x:c r="L14" s="1"/>
      <x:c r="M14" s="1"/>
      <x:c r="N14" s="1"/>
    </x:row>
    <x:row r="15" ht="24" customHeight="1">
      <x:c r="A15" s="10"/>
      <x:c r="B15" s="10"/>
      <x:c r="C15" s="1" t="str">
        <x:f>IF(A15="","",SUMIFS(Entries!$F$7:$F$56,Entries!$E$7:$E$56,A15,Entries!$B$7:$B$56,"Purchase"))</x:f>
      </x:c>
      <x:c r="D15" s="1" t="str">
        <x:f>IF(A15="","",SUMIFS(Entries!$F$7:$F$56,Entries!$E$7:$E$56,A15,Entries!$B$7:$B$56,"Sale"))</x:f>
      </x:c>
      <x:c r="E15" s="1" t="str">
        <x:f>IF(A15="","",B15+C15-D15)</x:f>
      </x:c>
      <x:c r="F15" s="12"/>
      <x:c r="G15" s="13" t="str">
        <x:f>IF(A15="","",E15*F15)</x:f>
      </x:c>
      <x:c r="H15" s="1"/>
      <x:c r="I15" s="1"/>
      <x:c r="J15" s="1"/>
      <x:c r="K15" s="1"/>
      <x:c r="L15" s="1"/>
      <x:c r="M15" s="1"/>
      <x:c r="N15" s="1"/>
    </x:row>
    <x:row r="16" ht="24" customHeight="1">
      <x:c r="A16" s="10"/>
      <x:c r="B16" s="10"/>
      <x:c r="C16" s="1" t="str">
        <x:f>IF(A16="","",SUMIFS(Entries!$F$7:$F$56,Entries!$E$7:$E$56,A16,Entries!$B$7:$B$56,"Purchase"))</x:f>
      </x:c>
      <x:c r="D16" s="1" t="str">
        <x:f>IF(A16="","",SUMIFS(Entries!$F$7:$F$56,Entries!$E$7:$E$56,A16,Entries!$B$7:$B$56,"Sale"))</x:f>
      </x:c>
      <x:c r="E16" s="1" t="str">
        <x:f>IF(A16="","",B16+C16-D16)</x:f>
      </x:c>
      <x:c r="F16" s="12"/>
      <x:c r="G16" s="13" t="str">
        <x:f>IF(A16="","",E16*F16)</x:f>
      </x:c>
      <x:c r="H16" s="1"/>
      <x:c r="I16" s="1"/>
      <x:c r="J16" s="1"/>
      <x:c r="K16" s="1"/>
      <x:c r="L16" s="1"/>
      <x:c r="M16" s="1"/>
      <x:c r="N16" s="1"/>
    </x:row>
    <x:row r="17" ht="24" customHeight="1">
      <x:c r="A17" s="10"/>
      <x:c r="B17" s="10"/>
      <x:c r="C17" s="1" t="str">
        <x:f>IF(A17="","",SUMIFS(Entries!$F$7:$F$56,Entries!$E$7:$E$56,A17,Entries!$B$7:$B$56,"Purchase"))</x:f>
      </x:c>
      <x:c r="D17" s="1" t="str">
        <x:f>IF(A17="","",SUMIFS(Entries!$F$7:$F$56,Entries!$E$7:$E$56,A17,Entries!$B$7:$B$56,"Sale"))</x:f>
      </x:c>
      <x:c r="E17" s="1" t="str">
        <x:f>IF(A17="","",B17+C17-D17)</x:f>
      </x:c>
      <x:c r="F17" s="12"/>
      <x:c r="G17" s="13" t="str">
        <x:f>IF(A17="","",E17*F17)</x:f>
      </x:c>
      <x:c r="H17" s="1"/>
      <x:c r="I17" s="1"/>
      <x:c r="J17" s="1"/>
      <x:c r="K17" s="1"/>
      <x:c r="L17" s="1"/>
      <x:c r="M17" s="1"/>
      <x:c r="N17" s="1"/>
    </x:row>
    <x:row r="18" ht="24" customHeight="1">
      <x:c r="A18" s="10"/>
      <x:c r="B18" s="10"/>
      <x:c r="C18" s="1" t="str">
        <x:f>IF(A18="","",SUMIFS(Entries!$F$7:$F$56,Entries!$E$7:$E$56,A18,Entries!$B$7:$B$56,"Purchase"))</x:f>
      </x:c>
      <x:c r="D18" s="1" t="str">
        <x:f>IF(A18="","",SUMIFS(Entries!$F$7:$F$56,Entries!$E$7:$E$56,A18,Entries!$B$7:$B$56,"Sale"))</x:f>
      </x:c>
      <x:c r="E18" s="1" t="str">
        <x:f>IF(A18="","",B18+C18-D18)</x:f>
      </x:c>
      <x:c r="F18" s="12"/>
      <x:c r="G18" s="13" t="str">
        <x:f>IF(A18="","",E18*F18)</x:f>
      </x:c>
      <x:c r="H18" s="1"/>
      <x:c r="I18" s="1"/>
      <x:c r="J18" s="1"/>
      <x:c r="K18" s="1"/>
      <x:c r="L18" s="1"/>
      <x:c r="M18" s="1"/>
      <x:c r="N18" s="1"/>
    </x:row>
    <x:row r="19" ht="24" customHeight="1">
      <x:c r="A19" s="10"/>
      <x:c r="B19" s="10"/>
      <x:c r="C19" s="1" t="str">
        <x:f>IF(A19="","",SUMIFS(Entries!$F$7:$F$56,Entries!$E$7:$E$56,A19,Entries!$B$7:$B$56,"Purchase"))</x:f>
      </x:c>
      <x:c r="D19" s="1" t="str">
        <x:f>IF(A19="","",SUMIFS(Entries!$F$7:$F$56,Entries!$E$7:$E$56,A19,Entries!$B$7:$B$56,"Sale"))</x:f>
      </x:c>
      <x:c r="E19" s="1" t="str">
        <x:f>IF(A19="","",B19+C19-D19)</x:f>
      </x:c>
      <x:c r="F19" s="12"/>
      <x:c r="G19" s="13" t="str">
        <x:f>IF(A19="","",E19*F19)</x:f>
      </x:c>
      <x:c r="H19" s="1"/>
      <x:c r="I19" s="1"/>
      <x:c r="J19" s="1"/>
      <x:c r="K19" s="1"/>
      <x:c r="L19" s="1"/>
      <x:c r="M19" s="1"/>
      <x:c r="N19" s="1"/>
    </x:row>
    <x:row r="20" ht="24" customHeight="1">
      <x:c r="A20" s="10"/>
      <x:c r="B20" s="10"/>
      <x:c r="C20" s="1" t="str">
        <x:f>IF(A20="","",SUMIFS(Entries!$F$7:$F$56,Entries!$E$7:$E$56,A20,Entries!$B$7:$B$56,"Purchase"))</x:f>
      </x:c>
      <x:c r="D20" s="1" t="str">
        <x:f>IF(A20="","",SUMIFS(Entries!$F$7:$F$56,Entries!$E$7:$E$56,A20,Entries!$B$7:$B$56,"Sale"))</x:f>
      </x:c>
      <x:c r="E20" s="1" t="str">
        <x:f>IF(A20="","",B20+C20-D20)</x:f>
      </x:c>
      <x:c r="F20" s="12"/>
      <x:c r="G20" s="13" t="str">
        <x:f>IF(A20="","",E20*F20)</x:f>
      </x:c>
      <x:c r="H20" s="1"/>
      <x:c r="I20" s="1"/>
      <x:c r="J20" s="1"/>
      <x:c r="K20" s="1"/>
      <x:c r="L20" s="1"/>
      <x:c r="M20" s="1"/>
      <x:c r="N20" s="1"/>
    </x:row>
    <x:row r="21" ht="24" customHeight="1">
      <x:c r="A21" s="10"/>
      <x:c r="B21" s="10"/>
      <x:c r="C21" s="1" t="str">
        <x:f>IF(A21="","",SUMIFS(Entries!$F$7:$F$56,Entries!$E$7:$E$56,A21,Entries!$B$7:$B$56,"Purchase"))</x:f>
      </x:c>
      <x:c r="D21" s="1" t="str">
        <x:f>IF(A21="","",SUMIFS(Entries!$F$7:$F$56,Entries!$E$7:$E$56,A21,Entries!$B$7:$B$56,"Sale"))</x:f>
      </x:c>
      <x:c r="E21" s="1" t="str">
        <x:f>IF(A21="","",B21+C21-D21)</x:f>
      </x:c>
      <x:c r="F21" s="12"/>
      <x:c r="G21" s="13" t="str">
        <x:f>IF(A21="","",E21*F21)</x:f>
      </x:c>
      <x:c r="H21" s="1"/>
      <x:c r="I21" s="1"/>
      <x:c r="J21" s="1"/>
      <x:c r="K21" s="1"/>
      <x:c r="L21" s="1"/>
      <x:c r="M21" s="1"/>
      <x:c r="N21" s="1"/>
    </x:row>
    <x:row r="22" ht="24" customHeight="1">
      <x:c r="A22" s="10"/>
      <x:c r="B22" s="10"/>
      <x:c r="C22" s="1" t="str">
        <x:f>IF(A22="","",SUMIFS(Entries!$F$7:$F$56,Entries!$E$7:$E$56,A22,Entries!$B$7:$B$56,"Purchase"))</x:f>
      </x:c>
      <x:c r="D22" s="1" t="str">
        <x:f>IF(A22="","",SUMIFS(Entries!$F$7:$F$56,Entries!$E$7:$E$56,A22,Entries!$B$7:$B$56,"Sale"))</x:f>
      </x:c>
      <x:c r="E22" s="1" t="str">
        <x:f>IF(A22="","",B22+C22-D22)</x:f>
      </x:c>
      <x:c r="F22" s="12"/>
      <x:c r="G22" s="13" t="str">
        <x:f>IF(A22="","",E22*F22)</x:f>
      </x:c>
      <x:c r="H22" s="1"/>
      <x:c r="I22" s="1"/>
      <x:c r="J22" s="1"/>
      <x:c r="K22" s="1"/>
      <x:c r="L22" s="1"/>
      <x:c r="M22" s="1"/>
      <x:c r="N22" s="1"/>
    </x:row>
    <x:row r="23" ht="24" customHeight="1">
      <x:c r="A23" s="10"/>
      <x:c r="B23" s="10"/>
      <x:c r="C23" s="1" t="str">
        <x:f>IF(A23="","",SUMIFS(Entries!$F$7:$F$56,Entries!$E$7:$E$56,A23,Entries!$B$7:$B$56,"Purchase"))</x:f>
      </x:c>
      <x:c r="D23" s="1" t="str">
        <x:f>IF(A23="","",SUMIFS(Entries!$F$7:$F$56,Entries!$E$7:$E$56,A23,Entries!$B$7:$B$56,"Sale"))</x:f>
      </x:c>
      <x:c r="E23" s="1" t="str">
        <x:f>IF(A23="","",B23+C23-D23)</x:f>
      </x:c>
      <x:c r="F23" s="12"/>
      <x:c r="G23" s="13" t="str">
        <x:f>IF(A23="","",E23*F23)</x:f>
      </x:c>
      <x:c r="H23" s="1"/>
      <x:c r="I23" s="1"/>
      <x:c r="J23" s="1"/>
      <x:c r="K23" s="1"/>
      <x:c r="L23" s="1"/>
      <x:c r="M23" s="1"/>
      <x:c r="N23" s="1"/>
    </x:row>
    <x:row r="24" ht="24" customHeight="1">
      <x:c r="A24" s="10"/>
      <x:c r="B24" s="10"/>
      <x:c r="C24" s="1" t="str">
        <x:f>IF(A24="","",SUMIFS(Entries!$F$7:$F$56,Entries!$E$7:$E$56,A24,Entries!$B$7:$B$56,"Purchase"))</x:f>
      </x:c>
      <x:c r="D24" s="1" t="str">
        <x:f>IF(A24="","",SUMIFS(Entries!$F$7:$F$56,Entries!$E$7:$E$56,A24,Entries!$B$7:$B$56,"Sale"))</x:f>
      </x:c>
      <x:c r="E24" s="1" t="str">
        <x:f>IF(A24="","",B24+C24-D24)</x:f>
      </x:c>
      <x:c r="F24" s="12"/>
      <x:c r="G24" s="13" t="str">
        <x:f>IF(A24="","",E24*F24)</x:f>
      </x:c>
      <x:c r="H24" s="1"/>
      <x:c r="I24" s="1"/>
      <x:c r="J24" s="1"/>
      <x:c r="K24" s="1"/>
      <x:c r="L24" s="1"/>
      <x:c r="M24" s="1"/>
      <x:c r="N24" s="1"/>
    </x:row>
    <x:row r="25" ht="24" customHeight="1">
      <x:c r="A25" s="10"/>
      <x:c r="B25" s="10"/>
      <x:c r="C25" s="1" t="str">
        <x:f>IF(A25="","",SUMIFS(Entries!$F$7:$F$56,Entries!$E$7:$E$56,A25,Entries!$B$7:$B$56,"Purchase"))</x:f>
      </x:c>
      <x:c r="D25" s="1" t="str">
        <x:f>IF(A25="","",SUMIFS(Entries!$F$7:$F$56,Entries!$E$7:$E$56,A25,Entries!$B$7:$B$56,"Sale"))</x:f>
      </x:c>
      <x:c r="E25" s="1" t="str">
        <x:f>IF(A25="","",B25+C25-D25)</x:f>
      </x:c>
      <x:c r="F25" s="12"/>
      <x:c r="G25" s="13" t="str">
        <x:f>IF(A25="","",E25*F25)</x:f>
      </x:c>
      <x:c r="H25" s="1"/>
      <x:c r="I25" s="1"/>
      <x:c r="J25" s="1"/>
      <x:c r="K25" s="1"/>
      <x:c r="L25" s="1"/>
      <x:c r="M25" s="1"/>
      <x:c r="N25" s="1"/>
    </x:row>
    <x:row r="26" ht="24" customHeight="1">
      <x:c r="A26" s="10"/>
      <x:c r="B26" s="10"/>
      <x:c r="C26" s="1" t="str">
        <x:f>IF(A26="","",SUMIFS(Entries!$F$7:$F$56,Entries!$E$7:$E$56,A26,Entries!$B$7:$B$56,"Purchase"))</x:f>
      </x:c>
      <x:c r="D26" s="1" t="str">
        <x:f>IF(A26="","",SUMIFS(Entries!$F$7:$F$56,Entries!$E$7:$E$56,A26,Entries!$B$7:$B$56,"Sale"))</x:f>
      </x:c>
      <x:c r="E26" s="1" t="str">
        <x:f>IF(A26="","",B26+C26-D26)</x:f>
      </x:c>
      <x:c r="F26" s="12"/>
      <x:c r="G26" s="13" t="str">
        <x:f>IF(A26="","",E26*F26)</x:f>
      </x:c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conditionalFormatting sqref="E7:E2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4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Finance Tools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Tool / input</x:v>
      </x:c>
      <x:c r="B4" s="1" t="str">
        <x:v>Value</x:v>
      </x:c>
      <x:c r="C4" s="1" t="str">
        <x:v>Meaning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Loan amount</x:v>
      </x:c>
      <x:c r="B5" s="12" t="n">
        <x:v>1000000</x:v>
      </x:c>
      <x:c r="C5" s="1" t="str">
        <x:v>Principal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Annual interest</x:v>
      </x:c>
      <x:c r="B6" s="20" t="n">
        <x:v>0.12</x:v>
      </x:c>
      <x:c r="C6" s="1" t="str">
        <x:v>Editable annual rate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Tenure in months</x:v>
      </x:c>
      <x:c r="B7" s="22" t="n">
        <x:v>60</x:v>
      </x:c>
      <x:c r="C7" s="1" t="str">
        <x:v>Whole months, greater than zero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Monthly EMI</x:v>
      </x:c>
      <x:c r="B8" s="13" t="n">
        <x:f>IF(OR(B5&lt;0,B6&lt;0,B7&lt;=0),"Check inputs",IF(B6=0,B5/B7,-PMT(B6/12,B7,B5)))</x:f>
        <x:v>22244.447684901777</x:v>
      </x:c>
      <x:c r="C8" s="1" t="str">
        <x:v>Principal + interest repayment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" t="str">
        <x:v>Total interest</x:v>
      </x:c>
      <x:c r="B9" s="13" t="n">
        <x:f>IF(ISNUMBER(B8),B8*B7-B5,0)</x:f>
        <x:v>334666.8610941067</x:v>
      </x:c>
      <x:c r="C9" s="1" t="str">
        <x:v>EMI × months − principal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" t="str"/>
      <x:c r="B10" s="13"/>
      <x:c r="C10" s="1" t="str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Selling price / unit</x:v>
      </x:c>
      <x:c r="B11" s="12" t="n">
        <x:v>350</x:v>
      </x:c>
      <x:c r="C11" s="1" t="str">
        <x:v>Before tax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 t="str">
        <x:v>Variable cost / unit</x:v>
      </x:c>
      <x:c r="B12" s="12" t="n">
        <x:v>200</x:v>
      </x:c>
      <x:c r="C12" s="1" t="str">
        <x:v>Before tax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 t="str">
        <x:v>Fixed monthly cost</x:v>
      </x:c>
      <x:c r="B13" s="12" t="n">
        <x:v>50000</x:v>
      </x:c>
      <x:c r="C13" s="1" t="str">
        <x:v>Rent, salaries, overhead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 t="str">
        <x:v>Contribution / unit</x:v>
      </x:c>
      <x:c r="B14" s="13" t="n">
        <x:f>B11-B12</x:f>
        <x:v>150</x:v>
      </x:c>
      <x:c r="C14" s="1" t="str">
        <x:v>Price − variable cost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 t="str">
        <x:v>Contribution margin</x:v>
      </x:c>
      <x:c r="B15" s="21" t="n">
        <x:f>IF(B11=0,0,B14/B11)</x:f>
        <x:v>0.42857142857142855</x:v>
      </x:c>
      <x:c r="C15" s="1" t="str">
        <x:v>Contribution / price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 t="str">
        <x:v>Break-even units</x:v>
      </x:c>
      <x:c r="B16" s="23" t="n">
        <x:f>IF(B14&lt;=0,"No break-even",ROUNDUP(B13/B14,0))</x:f>
        <x:v>334</x:v>
      </x:c>
      <x:c r="C16" s="1" t="str">
        <x:v>Rounded up to whole units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 t="str"/>
      <x:c r="B17" s="13"/>
      <x:c r="C17" s="1" t="str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 t="str">
        <x:v>Cash available for debt</x:v>
      </x:c>
      <x:c r="B18" s="12" t="n">
        <x:v>600000</x:v>
      </x:c>
      <x:c r="C18" s="1" t="str">
        <x:v>Same period as debt obligations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 t="str">
        <x:v>Principal due</x:v>
      </x:c>
      <x:c r="B19" s="12" t="n">
        <x:v>300000</x:v>
      </x:c>
      <x:c r="C19" s="1" t="str">
        <x:v>Period total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 t="str">
        <x:v>Interest due</x:v>
      </x:c>
      <x:c r="B20" s="12" t="n">
        <x:v>100000</x:v>
      </x:c>
      <x:c r="C20" s="1" t="str">
        <x:v>Period total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 t="str">
        <x:v>DSCR</x:v>
      </x:c>
      <x:c r="B21" s="24" t="n">
        <x:f>IF(B19+B20=0,"No debt service",B18/(B19+B20))</x:f>
        <x:v>1.5</x:v>
      </x:c>
      <x:c r="C21" s="1" t="str">
        <x:v>Cash available / total debt service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 t="str"/>
      <x:c r="B22" s="13"/>
      <x:c r="C22" s="1" t="str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 t="str">
        <x:v>Current assets</x:v>
      </x:c>
      <x:c r="B23" s="12" t="n">
        <x:v>400000</x:v>
      </x:c>
      <x:c r="C23" s="1" t="str">
        <x:v>At one date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 t="str">
        <x:v>Current liabilities</x:v>
      </x:c>
      <x:c r="B24" s="12" t="n">
        <x:v>250000</x:v>
      </x:c>
      <x:c r="C24" s="1" t="str">
        <x:v>At the same date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 t="str">
        <x:v>Net working capital</x:v>
      </x:c>
      <x:c r="B25" s="13" t="n">
        <x:f>B23-B24</x:f>
        <x:v>150000</x:v>
      </x:c>
      <x:c r="C25" s="1" t="str">
        <x:v>Current assets − current liabilities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 t="str">
        <x:v>Forecast receipts</x:v>
      </x:c>
      <x:c r="B26" s="12" t="n">
        <x:v>50000</x:v>
      </x:c>
      <x:c r="C26" s="1" t="str">
        <x:v>Next month estimate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 t="str">
        <x:v>Forecast payments</x:v>
      </x:c>
      <x:c r="B27" s="12" t="n">
        <x:v>45000</x:v>
      </x:c>
      <x:c r="C27" s="1" t="str">
        <x:v>Next month estimate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 t="str">
        <x:v>Forecast closing cash</x:v>
      </x:c>
      <x:c r="B28" s="13" t="n">
        <x:f>'Cash Flow'!F7+B26-B27</x:f>
        <x:v>25500</x:v>
      </x:c>
      <x:c r="C28" s="1" t="str">
        <x:v>Current first-month closing + forecast net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 t="str">
        <x:v>Markup on cost</x:v>
      </x:c>
      <x:c r="B30" s="21" t="n">
        <x:f>IF(B12=0,0,B14/B12)</x:f>
        <x:v>0.75</x:v>
      </x:c>
      <x:c r="C30" s="1" t="str">
        <x:v>Contribution / variable cost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 t="str">
        <x:v>Current ratio</x:v>
      </x:c>
      <x:c r="B31" s="24" t="n">
        <x:f>IF(B24=0,"No liabilities",B23/B24)</x:f>
        <x:v>1.6</x:v>
      </x:c>
      <x:c r="C31" s="1" t="str">
        <x:v>Current assets / current liabilities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5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Bank Stock Estimate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Input / output</x:v>
      </x:c>
      <x:c r="B4" s="1" t="str">
        <x:v>Value</x:v>
      </x:c>
      <x:c r="C4" s="1" t="str">
        <x:v>Basis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Total stock</x:v>
      </x:c>
      <x:c r="B5" s="12" t="n">
        <x:v>1000000</x:v>
      </x:c>
      <x:c r="C5" s="1" t="str">
        <x:v>Entered stock value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Ineligible / slow stock</x:v>
      </x:c>
      <x:c r="B6" s="12" t="n">
        <x:v>100000</x:v>
      </x:c>
      <x:c r="C6" s="1" t="str">
        <x:v>Deduct from stock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Unpaid stock creditors</x:v>
      </x:c>
      <x:c r="B7" s="12" t="n">
        <x:v>200000</x:v>
      </x:c>
      <x:c r="C7" s="1" t="str">
        <x:v>Deduct from stock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Bank margin</x:v>
      </x:c>
      <x:c r="B8" s="20" t="n">
        <x:v>0.25</x:v>
      </x:c>
      <x:c r="C8" s="1" t="str">
        <x:v>Sanction-specific input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" t="str">
        <x:v>Eligible stock base</x:v>
      </x:c>
      <x:c r="B9" s="13" t="n">
        <x:f>MAX(0,B5-B6-B7)</x:f>
        <x:v>700000</x:v>
      </x:c>
      <x:c r="C9" s="1" t="str">
        <x:v>Cannot fall below zero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" t="str">
        <x:v>Estimated drawing power</x:v>
      </x:c>
      <x:c r="B10" s="13" t="n">
        <x:f>B9*(1-B8)</x:f>
        <x:v>525000</x:v>
      </x:c>
      <x:c r="C10" s="1" t="str">
        <x:v>Stock-only estimate; bank terms govern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Cash Forecast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Opening cash / bank</x:v>
      </x:c>
      <x:c r="B4" s="12" t="n">
        <x:v>100000</x:v>
      </x:c>
      <x:c r="C4" s="13"/>
      <x:c r="D4" s="13"/>
      <x:c r="E4" s="13"/>
      <x:c r="F4" s="13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3"/>
      <x:c r="C5" s="13"/>
      <x:c r="D5" s="13"/>
      <x:c r="E5" s="13"/>
      <x:c r="F5" s="13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Month</x:v>
      </x:c>
      <x:c r="B6" s="16" t="str">
        <x:v>Opening</x:v>
      </x:c>
      <x:c r="C6" s="16" t="str">
        <x:v>Collections</x:v>
      </x:c>
      <x:c r="D6" s="16" t="str">
        <x:v>Payments</x:v>
      </x:c>
      <x:c r="E6" s="16" t="str">
        <x:v>Net movement</x:v>
      </x:c>
      <x:c r="F6" s="16" t="str">
        <x:v>Closing</x:v>
      </x:c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Month 1</x:v>
      </x:c>
      <x:c r="B7" s="13" t="n">
        <x:f>B4</x:f>
        <x:v>100000</x:v>
      </x:c>
      <x:c r="C7" s="12" t="n">
        <x:v>150000</x:v>
      </x:c>
      <x:c r="D7" s="12" t="n">
        <x:v>120000</x:v>
      </x:c>
      <x:c r="E7" s="13" t="n">
        <x:f>C7-D7</x:f>
        <x:v>30000</x:v>
      </x:c>
      <x:c r="F7" s="13" t="n">
        <x:f>B7+E7</x:f>
        <x:v>130000</x:v>
      </x:c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Month 2</x:v>
      </x:c>
      <x:c r="B8" s="13" t="n">
        <x:f>F7</x:f>
        <x:v>130000</x:v>
      </x:c>
      <x:c r="C8" s="12" t="n">
        <x:v>150000</x:v>
      </x:c>
      <x:c r="D8" s="12" t="n">
        <x:v>120000</x:v>
      </x:c>
      <x:c r="E8" s="13" t="n">
        <x:f>C8-D8</x:f>
        <x:v>30000</x:v>
      </x:c>
      <x:c r="F8" s="13" t="n">
        <x:f>B8+E8</x:f>
        <x:v>160000</x:v>
      </x:c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" t="str">
        <x:v>Month 3</x:v>
      </x:c>
      <x:c r="B9" s="13" t="n">
        <x:f>F8</x:f>
        <x:v>160000</x:v>
      </x:c>
      <x:c r="C9" s="12" t="n">
        <x:v>150000</x:v>
      </x:c>
      <x:c r="D9" s="12" t="n">
        <x:v>120000</x:v>
      </x:c>
      <x:c r="E9" s="13" t="n">
        <x:f>C9-D9</x:f>
        <x:v>30000</x:v>
      </x:c>
      <x:c r="F9" s="13" t="n">
        <x:f>B9+E9</x:f>
        <x:v>190000</x:v>
      </x:c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" t="str">
        <x:v>Month 4</x:v>
      </x:c>
      <x:c r="B10" s="13" t="n">
        <x:f>F9</x:f>
        <x:v>190000</x:v>
      </x:c>
      <x:c r="C10" s="12" t="n">
        <x:v>150000</x:v>
      </x:c>
      <x:c r="D10" s="12" t="n">
        <x:v>120000</x:v>
      </x:c>
      <x:c r="E10" s="13" t="n">
        <x:f>C10-D10</x:f>
        <x:v>30000</x:v>
      </x:c>
      <x:c r="F10" s="13" t="n">
        <x:f>B10+E10</x:f>
        <x:v>220000</x:v>
      </x:c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Month 5</x:v>
      </x:c>
      <x:c r="B11" s="13" t="n">
        <x:f>F10</x:f>
        <x:v>220000</x:v>
      </x:c>
      <x:c r="C11" s="12" t="n">
        <x:v>150000</x:v>
      </x:c>
      <x:c r="D11" s="12" t="n">
        <x:v>120000</x:v>
      </x:c>
      <x:c r="E11" s="13" t="n">
        <x:f>C11-D11</x:f>
        <x:v>30000</x:v>
      </x:c>
      <x:c r="F11" s="13" t="n">
        <x:f>B11+E11</x:f>
        <x:v>250000</x:v>
      </x:c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 t="str">
        <x:v>Month 6</x:v>
      </x:c>
      <x:c r="B12" s="13" t="n">
        <x:f>F11</x:f>
        <x:v>250000</x:v>
      </x:c>
      <x:c r="C12" s="12" t="n">
        <x:v>150000</x:v>
      </x:c>
      <x:c r="D12" s="12" t="n">
        <x:v>120000</x:v>
      </x:c>
      <x:c r="E12" s="13" t="n">
        <x:f>C12-D12</x:f>
        <x:v>30000</x:v>
      </x:c>
      <x:c r="F12" s="13" t="n">
        <x:f>B12+E12</x:f>
        <x:v>280000</x:v>
      </x:c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5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More Finance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Planning tool</x:v>
      </x:c>
      <x:c r="B4" s="1" t="str">
        <x:v>Value</x:v>
      </x:c>
      <x:c r="C4" s="1" t="str">
        <x:v>Editable assumptions; estimates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Initial investment</x:v>
      </x:c>
      <x:c r="B5" s="12" t="n">
        <x:v>100000</x:v>
      </x:c>
      <x:c r="C5" s="1" t="str">
        <x:v>One-time cost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Total proceeds / benefit</x:v>
      </x:c>
      <x:c r="B6" s="12" t="n">
        <x:v>130000</x:v>
      </x:c>
      <x:c r="C6" s="1" t="str">
        <x:v>Same investment period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Net gain</x:v>
      </x:c>
      <x:c r="B7" s="13" t="n">
        <x:f>B6-B5</x:f>
        <x:v>30000</x:v>
      </x:c>
      <x:c r="C7" s="1" t="str">
        <x:v>Proceeds − investment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ROI</x:v>
      </x:c>
      <x:c r="B8" s="21" t="n">
        <x:f>IF(B5&lt;=0,"Check investment",B7/B5)</x:f>
        <x:v>0.3</x:v>
      </x:c>
      <x:c r="C8" s="1" t="str">
        <x:v>Net gain / initial investment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" t="str"/>
      <x:c r="B9" s="13"/>
      <x:c r="C9" s="1" t="str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" t="str">
        <x:v>List selling price</x:v>
      </x:c>
      <x:c r="B10" s="12" t="n">
        <x:v>1000</x:v>
      </x:c>
      <x:c r="C10" s="1" t="str">
        <x:v>Before tax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Discount rate</x:v>
      </x:c>
      <x:c r="B11" s="20" t="n">
        <x:v>0.1</x:v>
      </x:c>
      <x:c r="C11" s="1" t="str">
        <x:v>0% to 100%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 t="str">
        <x:v>Unit cost</x:v>
      </x:c>
      <x:c r="B12" s="12" t="n">
        <x:v>700</x:v>
      </x:c>
      <x:c r="C12" s="1" t="str">
        <x:v>Before tax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 t="str">
        <x:v>Discounted price</x:v>
      </x:c>
      <x:c r="B13" s="13" t="n">
        <x:f>B10*(1-B11)</x:f>
        <x:v>900</x:v>
      </x:c>
      <x:c r="C13" s="1" t="str">
        <x:v>List price × (1 − discount)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 t="str">
        <x:v>Profit / unit</x:v>
      </x:c>
      <x:c r="B14" s="13" t="n">
        <x:f>B13-B12</x:f>
        <x:v>200</x:v>
      </x:c>
      <x:c r="C14" s="1" t="str">
        <x:v>Discounted price − cost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 t="str">
        <x:v>Revised margin</x:v>
      </x:c>
      <x:c r="B15" s="21" t="n">
        <x:f>IF(B13=0,0,B14/B13)</x:f>
        <x:v>0.2222222222222222</x:v>
      </x:c>
      <x:c r="C15" s="1" t="str">
        <x:v>Profit / discounted price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 t="str"/>
      <x:c r="B16" s="13"/>
      <x:c r="C16" s="1" t="str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 t="str">
        <x:v>Budget revenue</x:v>
      </x:c>
      <x:c r="B17" s="12" t="n">
        <x:v>100000</x:v>
      </x:c>
      <x:c r="C17" s="1" t="str">
        <x:v>Same period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 t="str">
        <x:v>Actual revenue</x:v>
      </x:c>
      <x:c r="B18" s="12" t="n">
        <x:v>120000</x:v>
      </x:c>
      <x:c r="C18" s="1" t="str">
        <x:v>Same period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 t="str">
        <x:v>Budget expenses</x:v>
      </x:c>
      <x:c r="B19" s="12" t="n">
        <x:v>60000</x:v>
      </x:c>
      <x:c r="C19" s="1" t="str">
        <x:v>Same period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 t="str">
        <x:v>Actual expenses</x:v>
      </x:c>
      <x:c r="B20" s="12" t="n">
        <x:v>70000</x:v>
      </x:c>
      <x:c r="C20" s="1" t="str">
        <x:v>Same period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 t="str">
        <x:v>Expense overrun</x:v>
      </x:c>
      <x:c r="B21" s="13" t="n">
        <x:f>B20-B19</x:f>
        <x:v>10000</x:v>
      </x:c>
      <x:c r="C21" s="1" t="str">
        <x:v>Positive means over budget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 t="str"/>
      <x:c r="B22" s="13"/>
      <x:c r="C22" s="1" t="str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 t="str">
        <x:v>Current assets</x:v>
      </x:c>
      <x:c r="B23" s="12" t="n">
        <x:v>400000</x:v>
      </x:c>
      <x:c r="C23" s="1" t="str">
        <x:v>At one date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 t="str">
        <x:v>Inventory</x:v>
      </x:c>
      <x:c r="B24" s="12" t="n">
        <x:v>100000</x:v>
      </x:c>
      <x:c r="C24" s="1" t="str">
        <x:v>Included in current assets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 t="str">
        <x:v>Prepaid expenses</x:v>
      </x:c>
      <x:c r="B25" s="12" t="n">
        <x:v>20000</x:v>
      </x:c>
      <x:c r="C25" s="1" t="str">
        <x:v>Included in current assets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 t="str">
        <x:v>Current liabilities</x:v>
      </x:c>
      <x:c r="B26" s="12" t="n">
        <x:v>200000</x:v>
      </x:c>
      <x:c r="C26" s="1" t="str">
        <x:v>At the same date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 t="str">
        <x:v>Quick ratio</x:v>
      </x:c>
      <x:c r="B27" s="24" t="n">
        <x:f>IF(B26&lt;=0,"No current liabilities",(B23-B24-B25)/B26)</x:f>
        <x:v>1.4</x:v>
      </x:c>
      <x:c r="C27" s="1" t="str">
        <x:v>(Assets − inventory − prepaids) / liabilities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 t="str">
        <x:v>Fixed monthly cost</x:v>
      </x:c>
      <x:c r="B28" s="12" t="n">
        <x:v>50000</x:v>
      </x:c>
      <x:c r="C28" s="1" t="str">
        <x:v>Same month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 t="str">
        <x:v>Target monthly profit</x:v>
      </x:c>
      <x:c r="B29" s="12" t="n">
        <x:v>25000</x:v>
      </x:c>
      <x:c r="C29" s="1" t="str">
        <x:v>Before tax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 t="str">
        <x:v>Selling price / unit</x:v>
      </x:c>
      <x:c r="B30" s="12" t="n">
        <x:v>350</x:v>
      </x:c>
      <x:c r="C30" s="1" t="str">
        <x:v>Before tax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 t="str">
        <x:v>Variable cost / unit</x:v>
      </x:c>
      <x:c r="B31" s="12" t="n">
        <x:v>200</x:v>
      </x:c>
      <x:c r="C31" s="1" t="str">
        <x:v>Before tax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 t="str">
        <x:v>Required units</x:v>
      </x:c>
      <x:c r="B32" s="23" t="n">
        <x:f>IF(B30&lt;=B31,"No target solution",ROUNDUP((B28+B29)/(B30-B31),0))</x:f>
        <x:v>500</x:v>
      </x:c>
      <x:c r="C32" s="1" t="str">
        <x:v>Round up (fixed + target) / contribution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 t="str">
        <x:v>Revenue variance</x:v>
      </x:c>
      <x:c r="B33" s="13" t="n">
        <x:f>B18-B17</x:f>
        <x:v>20000</x:v>
      </x:c>
      <x:c r="C33" s="1" t="str">
        <x:v>Actual revenue − budget revenue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Compliance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Status as of</x:v>
      </x:c>
      <x:c r="B4" s="11" t="d">
        <x:v>2026-10-04T00:00:00.000Z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Task</x:v>
      </x:c>
      <x:c r="B6" s="8" t="str">
        <x:v>Period</x:v>
      </x:c>
      <x:c r="C6" s="8" t="str">
        <x:v>Verified due date</x:v>
      </x:c>
      <x:c r="D6" s="8" t="str">
        <x:v>Status</x:v>
      </x:c>
      <x:c r="E6" s="8" t="str">
        <x:v>Reference / ACK</x:v>
      </x:c>
      <x:c r="F6" s="8" t="str">
        <x:v>Days remaining</x:v>
      </x:c>
      <x:c r="G6" s="8" t="str">
        <x:v>Alert</x:v>
      </x:c>
      <x:c r="H6" s="1"/>
      <x:c r="I6" s="1"/>
      <x:c r="J6" s="1"/>
      <x:c r="K6" s="1"/>
      <x:c r="L6" s="1"/>
      <x:c r="M6" s="1"/>
      <x:c r="N6" s="1"/>
    </x:row>
    <x:row r="7" ht="24" customHeight="1">
      <x:c r="A7" s="10" t="str">
        <x:v>Sample filing</x:v>
      </x:c>
      <x:c r="B7" s="10" t="str">
        <x:v>Demo period</x:v>
      </x:c>
      <x:c r="C7" s="11" t="d">
        <x:v>2026-10-15T00:00:00.000Z</x:v>
      </x:c>
      <x:c r="D7" s="10" t="str">
        <x:v>Pending</x:v>
      </x:c>
      <x:c r="E7" s="10" t="str">
        <x:v>Demo date only</x:v>
      </x:c>
      <x:c r="F7" s="1" t="n">
        <x:f>IF(OR(A7="",C7=""),"",C7-$B$4)</x:f>
        <x:v>11</x:v>
      </x:c>
      <x:c r="G7" s="1" t="str">
        <x:f>IF(A7="","",IF(D7="Completed","Done",IF(C7="","Enter due date",IF(F7&lt;0,"Overdue","Open"))))</x:f>
        <x:v>Open</x:v>
      </x:c>
      <x:c r="H7" s="1"/>
      <x:c r="I7" s="1"/>
      <x:c r="J7" s="1"/>
      <x:c r="K7" s="1"/>
      <x:c r="L7" s="1"/>
      <x:c r="M7" s="1"/>
      <x:c r="N7" s="1"/>
    </x:row>
    <x:row r="8" ht="24" customHeight="1">
      <x:c r="A8" s="10" t="str">
        <x:v>Sample report</x:v>
      </x:c>
      <x:c r="B8" s="10" t="str">
        <x:v>Demo period</x:v>
      </x:c>
      <x:c r="C8" s="11" t="d">
        <x:v>2026-10-03T00:00:00.000Z</x:v>
      </x:c>
      <x:c r="D8" s="10" t="str">
        <x:v>Completed</x:v>
      </x:c>
      <x:c r="E8" s="10" t="str">
        <x:v>DEMO-ACK-01</x:v>
      </x:c>
      <x:c r="F8" s="1" t="n">
        <x:f>IF(OR(A8="",C8=""),"",C8-$B$4)</x:f>
        <x:v>-1</x:v>
      </x:c>
      <x:c r="G8" s="1" t="str">
        <x:f>IF(A8="","",IF(D8="Completed","Done",IF(C8="","Enter due date",IF(F8&lt;0,"Overdue","Open"))))</x:f>
        <x:v>Done</x:v>
      </x:c>
      <x:c r="H8" s="1"/>
      <x:c r="I8" s="1"/>
      <x:c r="J8" s="1"/>
      <x:c r="K8" s="1"/>
      <x:c r="L8" s="1"/>
      <x:c r="M8" s="1"/>
      <x:c r="N8" s="1"/>
    </x:row>
    <x:row r="9" ht="24" customHeight="1">
      <x:c r="A9" s="10"/>
      <x:c r="B9" s="10"/>
      <x:c r="C9" s="11"/>
      <x:c r="D9" s="10"/>
      <x:c r="E9" s="10"/>
      <x:c r="F9" s="1" t="str">
        <x:f>IF(OR(A9="",C9=""),"",C9-$B$4)</x:f>
      </x:c>
      <x:c r="G9" s="1" t="str">
        <x:f>IF(A9="","",IF(D9="Completed","Done",IF(C9="","Enter due date",IF(F9&lt;0,"Overdue","Open"))))</x:f>
      </x:c>
      <x:c r="H9" s="1"/>
      <x:c r="I9" s="1"/>
      <x:c r="J9" s="1"/>
      <x:c r="K9" s="1"/>
      <x:c r="L9" s="1"/>
      <x:c r="M9" s="1"/>
      <x:c r="N9" s="1"/>
    </x:row>
    <x:row r="10" ht="24" customHeight="1">
      <x:c r="A10" s="10"/>
      <x:c r="B10" s="10"/>
      <x:c r="C10" s="11"/>
      <x:c r="D10" s="10"/>
      <x:c r="E10" s="10"/>
      <x:c r="F10" s="1" t="str">
        <x:f>IF(OR(A10="",C10=""),"",C10-$B$4)</x:f>
      </x:c>
      <x:c r="G10" s="1" t="str">
        <x:f>IF(A10="","",IF(D10="Completed","Done",IF(C10="","Enter due date",IF(F10&lt;0,"Overdue","Open"))))</x:f>
      </x:c>
      <x:c r="H10" s="1"/>
      <x:c r="I10" s="1"/>
      <x:c r="J10" s="1"/>
      <x:c r="K10" s="1"/>
      <x:c r="L10" s="1"/>
      <x:c r="M10" s="1"/>
      <x:c r="N10" s="1"/>
    </x:row>
    <x:row r="11" ht="24" customHeight="1">
      <x:c r="A11" s="10"/>
      <x:c r="B11" s="10"/>
      <x:c r="C11" s="11"/>
      <x:c r="D11" s="10"/>
      <x:c r="E11" s="10"/>
      <x:c r="F11" s="1" t="str">
        <x:f>IF(OR(A11="",C11=""),"",C11-$B$4)</x:f>
      </x:c>
      <x:c r="G11" s="1" t="str">
        <x:f>IF(A11="","",IF(D11="Completed","Done",IF(C11="","Enter due date",IF(F11&lt;0,"Overdue","Open"))))</x:f>
      </x:c>
      <x:c r="H11" s="1"/>
      <x:c r="I11" s="1"/>
      <x:c r="J11" s="1"/>
      <x:c r="K11" s="1"/>
      <x:c r="L11" s="1"/>
      <x:c r="M11" s="1"/>
      <x:c r="N11" s="1"/>
    </x:row>
    <x:row r="12" ht="24" customHeight="1">
      <x:c r="A12" s="10"/>
      <x:c r="B12" s="10"/>
      <x:c r="C12" s="11"/>
      <x:c r="D12" s="10"/>
      <x:c r="E12" s="10"/>
      <x:c r="F12" s="1" t="str">
        <x:f>IF(OR(A12="",C12=""),"",C12-$B$4)</x:f>
      </x:c>
      <x:c r="G12" s="1" t="str">
        <x:f>IF(A12="","",IF(D12="Completed","Done",IF(C12="","Enter due date",IF(F12&lt;0,"Overdue","Open"))))</x:f>
      </x:c>
      <x:c r="H12" s="1"/>
      <x:c r="I12" s="1"/>
      <x:c r="J12" s="1"/>
      <x:c r="K12" s="1"/>
      <x:c r="L12" s="1"/>
      <x:c r="M12" s="1"/>
      <x:c r="N12" s="1"/>
    </x:row>
    <x:row r="13" ht="24" customHeight="1">
      <x:c r="A13" s="10"/>
      <x:c r="B13" s="10"/>
      <x:c r="C13" s="11"/>
      <x:c r="D13" s="10"/>
      <x:c r="E13" s="10"/>
      <x:c r="F13" s="1" t="str">
        <x:f>IF(OR(A13="",C13=""),"",C13-$B$4)</x:f>
      </x:c>
      <x:c r="G13" s="1" t="str">
        <x:f>IF(A13="","",IF(D13="Completed","Done",IF(C13="","Enter due date",IF(F13&lt;0,"Overdue","Open"))))</x:f>
      </x:c>
      <x:c r="H13" s="1"/>
      <x:c r="I13" s="1"/>
      <x:c r="J13" s="1"/>
      <x:c r="K13" s="1"/>
      <x:c r="L13" s="1"/>
      <x:c r="M13" s="1"/>
      <x:c r="N13" s="1"/>
    </x:row>
    <x:row r="14" ht="24" customHeight="1">
      <x:c r="A14" s="10"/>
      <x:c r="B14" s="10"/>
      <x:c r="C14" s="11"/>
      <x:c r="D14" s="10"/>
      <x:c r="E14" s="10"/>
      <x:c r="F14" s="1" t="str">
        <x:f>IF(OR(A14="",C14=""),"",C14-$B$4)</x:f>
      </x:c>
      <x:c r="G14" s="1" t="str">
        <x:f>IF(A14="","",IF(D14="Completed","Done",IF(C14="","Enter due date",IF(F14&lt;0,"Overdue","Open"))))</x:f>
      </x:c>
      <x:c r="H14" s="1"/>
      <x:c r="I14" s="1"/>
      <x:c r="J14" s="1"/>
      <x:c r="K14" s="1"/>
      <x:c r="L14" s="1"/>
      <x:c r="M14" s="1"/>
      <x:c r="N14" s="1"/>
    </x:row>
    <x:row r="15" ht="24" customHeight="1">
      <x:c r="A15" s="10"/>
      <x:c r="B15" s="10"/>
      <x:c r="C15" s="11"/>
      <x:c r="D15" s="10"/>
      <x:c r="E15" s="10"/>
      <x:c r="F15" s="1" t="str">
        <x:f>IF(OR(A15="",C15=""),"",C15-$B$4)</x:f>
      </x:c>
      <x:c r="G15" s="1" t="str">
        <x:f>IF(A15="","",IF(D15="Completed","Done",IF(C15="","Enter due date",IF(F15&lt;0,"Overdue","Open"))))</x:f>
      </x:c>
      <x:c r="H15" s="1"/>
      <x:c r="I15" s="1"/>
      <x:c r="J15" s="1"/>
      <x:c r="K15" s="1"/>
      <x:c r="L15" s="1"/>
      <x:c r="M15" s="1"/>
      <x:c r="N15" s="1"/>
    </x:row>
    <x:row r="16" ht="24" customHeight="1">
      <x:c r="A16" s="10"/>
      <x:c r="B16" s="10"/>
      <x:c r="C16" s="11"/>
      <x:c r="D16" s="10"/>
      <x:c r="E16" s="10"/>
      <x:c r="F16" s="1" t="str">
        <x:f>IF(OR(A16="",C16=""),"",C16-$B$4)</x:f>
      </x:c>
      <x:c r="G16" s="1" t="str">
        <x:f>IF(A16="","",IF(D16="Completed","Done",IF(C16="","Enter due date",IF(F16&lt;0,"Overdue","Open"))))</x:f>
      </x:c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 t="str">
        <x:v>Demo dates are fictional. Enter a verified deadline for each actual filing.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dataValidations count="1">
    <x:dataValidation type="list" sqref="D7:D16">
      <x:formula1>"Pending,Documents requested,Under review,Completed"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Quotation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Customer</x:v>
      </x:c>
      <x:c r="B4" s="10" t="str">
        <x:v>Alpha Store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8" t="str">
        <x:v>Description</x:v>
      </x:c>
      <x:c r="B6" s="8" t="str">
        <x:v>Quantity</x:v>
      </x:c>
      <x:c r="C6" s="8" t="str">
        <x:v>Unit price</x:v>
      </x:c>
      <x:c r="D6" s="8" t="str">
        <x:v>Tax rate</x:v>
      </x:c>
      <x:c r="E6" s="8" t="str">
        <x:v>Base value</x:v>
      </x:c>
      <x:c r="F6" s="8" t="str">
        <x:v>Total with tax</x:v>
      </x:c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0" t="str">
        <x:v>Widget</x:v>
      </x:c>
      <x:c r="B7" s="10" t="n">
        <x:v>10</x:v>
      </x:c>
      <x:c r="C7" s="12" t="n">
        <x:v>350</x:v>
      </x:c>
      <x:c r="D7" s="20" t="n">
        <x:v>0.18</x:v>
      </x:c>
      <x:c r="E7" s="13" t="n">
        <x:f>IF(A7="","",B7*C7)</x:f>
        <x:v>3500</x:v>
      </x:c>
      <x:c r="F7" s="13" t="n">
        <x:f>IF(A7="","",E7*(1+D7))</x:f>
        <x:v>4130</x:v>
      </x:c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10" t="str">
        <x:v>Delivery</x:v>
      </x:c>
      <x:c r="B8" s="10" t="n">
        <x:v>1</x:v>
      </x:c>
      <x:c r="C8" s="12" t="n">
        <x:v>200</x:v>
      </x:c>
      <x:c r="D8" s="20" t="n">
        <x:v>0</x:v>
      </x:c>
      <x:c r="E8" s="13" t="n">
        <x:f>IF(A8="","",B8*C8)</x:f>
        <x:v>200</x:v>
      </x:c>
      <x:c r="F8" s="13" t="n">
        <x:f>IF(A8="","",E8*(1+D8))</x:f>
        <x:v>200</x:v>
      </x:c>
      <x:c r="G8" s="1"/>
      <x:c r="H8" s="1"/>
      <x:c r="I8" s="1"/>
      <x:c r="J8" s="1"/>
      <x:c r="K8" s="1"/>
      <x:c r="L8" s="1"/>
      <x:c r="M8" s="1"/>
      <x:c r="N8" s="1"/>
    </x:row>
    <x:row r="9" ht="24" customHeight="1">
      <x:c r="A9" s="10"/>
      <x:c r="B9" s="10"/>
      <x:c r="C9" s="12"/>
      <x:c r="D9" s="20"/>
      <x:c r="E9" s="13" t="str">
        <x:f>IF(A9="","",B9*C9)</x:f>
      </x:c>
      <x:c r="F9" s="13" t="str">
        <x:f>IF(A9="","",E9*(1+D9))</x:f>
      </x:c>
      <x:c r="G9" s="1"/>
      <x:c r="H9" s="1"/>
      <x:c r="I9" s="1"/>
      <x:c r="J9" s="1"/>
      <x:c r="K9" s="1"/>
      <x:c r="L9" s="1"/>
      <x:c r="M9" s="1"/>
      <x:c r="N9" s="1"/>
    </x:row>
    <x:row r="10" ht="24" customHeight="1">
      <x:c r="A10" s="10"/>
      <x:c r="B10" s="10"/>
      <x:c r="C10" s="12"/>
      <x:c r="D10" s="20"/>
      <x:c r="E10" s="13" t="str">
        <x:f>IF(A10="","",B10*C10)</x:f>
      </x:c>
      <x:c r="F10" s="13" t="str">
        <x:f>IF(A10="","",E10*(1+D10))</x:f>
      </x:c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0"/>
      <x:c r="B11" s="10"/>
      <x:c r="C11" s="12"/>
      <x:c r="D11" s="20"/>
      <x:c r="E11" s="13" t="str">
        <x:f>IF(A11="","",B11*C11)</x:f>
      </x:c>
      <x:c r="F11" s="13" t="str">
        <x:f>IF(A11="","",E11*(1+D11))</x:f>
      </x:c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0"/>
      <x:c r="B12" s="10"/>
      <x:c r="C12" s="12"/>
      <x:c r="D12" s="20"/>
      <x:c r="E12" s="13" t="str">
        <x:f>IF(A12="","",B12*C12)</x:f>
      </x:c>
      <x:c r="F12" s="13" t="str">
        <x:f>IF(A12="","",E12*(1+D12))</x:f>
      </x:c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0"/>
      <x:c r="B13" s="10"/>
      <x:c r="C13" s="12"/>
      <x:c r="D13" s="20"/>
      <x:c r="E13" s="13" t="str">
        <x:f>IF(A13="","",B13*C13)</x:f>
      </x:c>
      <x:c r="F13" s="13" t="str">
        <x:f>IF(A13="","",E13*(1+D13))</x:f>
      </x:c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0"/>
      <x:c r="B14" s="10"/>
      <x:c r="C14" s="12"/>
      <x:c r="D14" s="20"/>
      <x:c r="E14" s="13" t="str">
        <x:f>IF(A14="","",B14*C14)</x:f>
      </x:c>
      <x:c r="F14" s="13" t="str">
        <x:f>IF(A14="","",E14*(1+D14))</x:f>
      </x:c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0"/>
      <x:c r="B15" s="10"/>
      <x:c r="C15" s="12"/>
      <x:c r="D15" s="20"/>
      <x:c r="E15" s="13" t="str">
        <x:f>IF(A15="","",B15*C15)</x:f>
      </x:c>
      <x:c r="F15" s="13" t="str">
        <x:f>IF(A15="","",E15*(1+D15))</x:f>
      </x:c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0"/>
      <x:c r="B16" s="10"/>
      <x:c r="C16" s="12"/>
      <x:c r="D16" s="20"/>
      <x:c r="E16" s="13" t="str">
        <x:f>IF(A16="","",B16*C16)</x:f>
      </x:c>
      <x:c r="F16" s="13" t="str">
        <x:f>IF(A16="","",E16*(1+D16))</x:f>
      </x:c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/>
      <x:c r="C17" s="13"/>
      <x:c r="D17" s="13"/>
      <x:c r="E17" s="13"/>
      <x:c r="F17" s="13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/>
      <x:c r="C18" s="13"/>
      <x:c r="D18" s="13"/>
      <x:c r="E18" s="13" t="str">
        <x:v>Grand total</x:v>
      </x:c>
      <x:c r="F18" s="13" t="n">
        <x:f>SUM(F7:F16)</x:f>
        <x:v>4330</x:v>
      </x:c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 t="str">
        <x:v>Demo estimate: choose the correct tax treatment before issuing an actual invoice.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 t="str">
        <x:v>Document type</x:v>
      </x:c>
      <x:c r="B22" s="10" t="str">
        <x:v>Quotation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 t="str">
        <x:v>Reference</x:v>
      </x:c>
      <x:c r="B23" s="10" t="str">
        <x:v>DEMO-001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 t="str">
        <x:v>Business</x:v>
      </x:c>
      <x:c r="B24" s="10" t="str">
        <x:v>Your Business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 t="str">
        <x:v>Payment mode</x:v>
      </x:c>
      <x:c r="B25" s="10" t="str">
        <x:v>Not paid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dataValidations count="1">
    <x:dataValidation type="list" sqref="B22">
      <x:formula1>"Draft Invoice,Quotation,Receipt,Payment Voucher"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5" hidden="0" customWidth="1"/>
    <x:col min="3" max="3" width="65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Pricing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1" customHeight="1">
      <x:c r="A4" s="1" t="str">
        <x:v>PROPOSED ACCOUNTING FEE</x:v>
      </x:c>
      <x:c r="B4" s="1" t="str">
        <x:v>Value</x:v>
      </x:c>
      <x:c r="C4" s="5" t="str">
        <x:v>Rule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1" customHeight="1">
      <x:c r="A5" s="1" t="str">
        <x:v>Base monthly accounting</x:v>
      </x:c>
      <x:c r="B5" s="12" t="n">
        <x:v>9999</x:v>
      </x:c>
      <x:c r="C5" s="5" t="str">
        <x:v>Accounting-only option; taxes and licences extra if applicable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1" customHeight="1">
      <x:c r="A6" s="1" t="str">
        <x:v>Included monthly vouchers</x:v>
      </x:c>
      <x:c r="B6" s="10" t="n">
        <x:v>300</x:v>
      </x:c>
      <x:c r="C6" s="5" t="str">
        <x:v>One voucher = one entry, not each debit / credit line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31" customHeight="1">
      <x:c r="A7" s="1" t="str">
        <x:v>Additional block size</x:v>
      </x:c>
      <x:c r="B7" s="10" t="n">
        <x:v>100</x:v>
      </x:c>
      <x:c r="C7" s="5" t="str">
        <x:v>Any started block is charged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31" customHeight="1">
      <x:c r="A8" s="1" t="str">
        <x:v>Fee per additional block</x:v>
      </x:c>
      <x:c r="B8" s="12" t="n">
        <x:v>1000</x:v>
      </x:c>
      <x:c r="C8" s="5" t="str">
        <x:v>Revised quote accepted before extra work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31" customHeight="1">
      <x:c r="A9" s="1" t="str">
        <x:v>Quoted voucher count</x:v>
      </x:c>
      <x:c r="B9" s="10" t="n">
        <x:v>350</x:v>
      </x:c>
      <x:c r="C9" s="5" t="str">
        <x:v>Editable workload estimate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31" customHeight="1">
      <x:c r="A10" s="1" t="str">
        <x:v>Additional blocks</x:v>
      </x:c>
      <x:c r="B10" s="1" t="n">
        <x:f>ROUNDUP(MAX(0,B9-B6)/B7,0)</x:f>
        <x:v>1</x:v>
      </x:c>
      <x:c r="C10" s="5" t="str">
        <x:v>Round up entries beyond the included cap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31" customHeight="1">
      <x:c r="A11" s="1" t="str">
        <x:v>Extra-work fee</x:v>
      </x:c>
      <x:c r="B11" s="13" t="n">
        <x:f>B10*B8</x:f>
        <x:v>1000</x:v>
      </x:c>
      <x:c r="C11" s="5" t="str">
        <x:v>No automatic payment debit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31" customHeight="1">
      <x:c r="A12" s="1" t="str">
        <x:v>Total quoted monthly fee</x:v>
      </x:c>
      <x:c r="B12" s="13" t="n">
        <x:f>B5+B11</x:f>
        <x:v>10999</x:v>
      </x:c>
      <x:c r="C12" s="5" t="str">
        <x:v>Base + approved additional work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31" customHeight="1">
      <x:c r="A13" s="1"/>
      <x:c r="B13" s="1"/>
      <x:c r="C13" s="5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31" customHeight="1">
      <x:c r="A14" s="1"/>
      <x:c r="B14" s="1"/>
      <x:c r="C14" s="5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42" customHeight="1">
      <x:c r="A15" s="8" t="str">
        <x:v>Separate service</x:v>
      </x:c>
      <x:c r="B15" s="25" t="str">
        <x:v>Charging basis</x:v>
      </x:c>
      <x:c r="C15" s="25" t="str">
        <x:v>Included in accounting?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42" customHeight="1">
      <x:c r="A16" s="1" t="str">
        <x:v>GST / TDS returns</x:v>
      </x:c>
      <x:c r="B16" s="5" t="str">
        <x:v>Per month / quarter, separately quoted</x:v>
      </x:c>
      <x:c r="C16" s="5" t="str">
        <x:v>No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42" customHeight="1">
      <x:c r="A17" s="1" t="str">
        <x:v>ITR / annual tax work</x:v>
      </x:c>
      <x:c r="B17" s="5" t="str">
        <x:v>Per financial year</x:v>
      </x:c>
      <x:c r="C17" s="5" t="str">
        <x:v>No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42" customHeight="1">
      <x:c r="A18" s="1" t="str">
        <x:v>MCA / ROC / LLP filing</x:v>
      </x:c>
      <x:c r="B18" s="5" t="str">
        <x:v>Per filing / annual scope</x:v>
      </x:c>
      <x:c r="C18" s="5" t="str">
        <x:v>No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42" customHeight="1">
      <x:c r="A19" s="1" t="str">
        <x:v>Payroll + PF / ESI</x:v>
      </x:c>
      <x:c r="B19" s="5" t="str">
        <x:v>Per employee slab</x:v>
      </x:c>
      <x:c r="C19" s="5" t="str">
        <x:v>No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42" customHeight="1">
      <x:c r="A20" s="1" t="str">
        <x:v>IEC / ICEGATE / export work</x:v>
      </x:c>
      <x:c r="B20" s="5" t="str">
        <x:v>Per registration / assignment</x:v>
      </x:c>
      <x:c r="C20" s="5" t="str">
        <x:v>No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42" customHeight="1">
      <x:c r="A21" s="1" t="str">
        <x:v>CMA / project / loan reports</x:v>
      </x:c>
      <x:c r="B21" s="5" t="str">
        <x:v>Per project / lender requirements</x:v>
      </x:c>
      <x:c r="C21" s="5" t="str">
        <x:v>No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42" customHeight="1">
      <x:c r="A22" s="1" t="str">
        <x:v>Notices / backlog cleanup</x:v>
      </x:c>
      <x:c r="B22" s="5" t="str">
        <x:v>Per assignment / historical volume</x:v>
      </x:c>
      <x:c r="C22" s="5" t="str">
        <x:v>No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42" customHeight="1">
      <x:c r="A23" s="1" t="str">
        <x:v>Software licence / onboarding</x:v>
      </x:c>
      <x:c r="B23" s="5" t="str">
        <x:v>Licence separate; setup &amp; training quoted</x:v>
      </x:c>
      <x:c r="C23" s="5" t="str">
        <x:v>No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42" customHeight="1">
      <x:c r="A24" s="1"/>
      <x:c r="B24" s="5"/>
      <x:c r="C24" s="5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42" customHeight="1">
      <x:c r="A25" s="1"/>
      <x:c r="B25" s="5"/>
      <x:c r="C25" s="5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42" customHeight="1">
      <x:c r="A26" s="8" t="str">
        <x:v>Saleable FinTax Excel product</x:v>
      </x:c>
      <x:c r="B26" s="25" t="str">
        <x:v>Proposed one-time price</x:v>
      </x:c>
      <x:c r="C26" s="25" t="str">
        <x:v>Deliverable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42" customHeight="1">
      <x:c r="A27" s="1" t="str">
        <x:v>Cash &amp; Dues</x:v>
      </x:c>
      <x:c r="B27" s="28" t="n">
        <x:v>499</x:v>
      </x:c>
      <x:c r="C27" s="5" t="str">
        <x:v>Cash flow + party dues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42" customHeight="1">
      <x:c r="A28" s="1" t="str">
        <x:v>Stock &amp; Billing</x:v>
      </x:c>
      <x:c r="B28" s="28" t="n">
        <x:v>999</x:v>
      </x:c>
      <x:c r="C28" s="5" t="str">
        <x:v>Stock register + quotation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42" customHeight="1">
      <x:c r="A29" s="1" t="str">
        <x:v>Business Toolkit</x:v>
      </x:c>
      <x:c r="B29" s="28" t="n">
        <x:v>1999</x:v>
      </x:c>
      <x:c r="C29" s="5" t="str">
        <x:v>All demo tools; branded client copy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42" customHeight="1">
      <x:c r="A30" s="1" t="str">
        <x:v>Finance Planning</x:v>
      </x:c>
      <x:c r="B30" s="28" t="n">
        <x:v>1499</x:v>
      </x:c>
      <x:c r="C30" s="5" t="str">
        <x:v>EMI, margin, break-even, DSCR &amp; forecast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42" customHeight="1">
      <x:c r="A31" s="1" t="str">
        <x:v>Onboarding / customisation</x:v>
      </x:c>
      <x:c r="B31" s="5"/>
      <x:c r="C31" s="5" t="str">
        <x:v>Separately quoted; not included in download price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0926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8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FinTaxPinnacle | Start Here</x:v>
      </x:c>
      <x:c r="B2" s="4"/>
      <x:c r="C2" s="4"/>
      <x:c r="D2" s="4"/>
      <x:c r="E2" s="4"/>
      <x:c r="F2" s="4"/>
      <x:c r="G2" s="4"/>
      <x:c r="H2" s="4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8" customHeight="1">
      <x:c r="A4" s="1" t="str">
        <x:v>DEMO • editable formulas</x:v>
      </x:c>
      <x:c r="B4" s="5" t="str">
        <x:v>Illustrative business data; proposed prices, not a paid licence.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8" customHeight="1">
      <x:c r="A5" s="1" t="str">
        <x:v>1. Edit yellow cells</x:v>
      </x:c>
      <x:c r="B5" s="5" t="str">
        <x:v>Inputs are blue. Formula cells calculate automatically in Excel.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8" customHeight="1">
      <x:c r="A6" s="1" t="str">
        <x:v>2. Entries</x:v>
      </x:c>
      <x:c r="B6" s="5" t="str">
        <x:v>Capacity: 50 demo vouchers, rows 7–56; full product capacity is separately licensed. Use one row per voucher.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38" customHeight="1">
      <x:c r="A7" s="1" t="str">
        <x:v>3. Invoice settlement</x:v>
      </x:c>
      <x:c r="B7" s="5" t="str">
        <x:v>Paid now means paid on that invoice. Later settlements use Receipt / Payment.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38" customHeight="1">
      <x:c r="A8" s="1" t="str">
        <x:v>4. Avoid double counting</x:v>
      </x:c>
      <x:c r="B8" s="5" t="str">
        <x:v>Never record the same payment both in Paid now and a settlement row.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38" customHeight="1">
      <x:c r="A9" s="1" t="str">
        <x:v>5. Money basis</x:v>
      </x:c>
      <x:c r="B9" s="5" t="str">
        <x:v>Use consistent gross invoice totals, inclusive of tax if applicable.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38" customHeight="1">
      <x:c r="A10" s="1" t="str">
        <x:v>6. Party Dues</x:v>
      </x:c>
      <x:c r="B10" s="5" t="str">
        <x:v>Opening dues + invoices − paid amounts − later settlements.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38" customHeight="1">
      <x:c r="A11" s="1" t="str">
        <x:v>7. Stock</x:v>
      </x:c>
      <x:c r="B11" s="5" t="str">
        <x:v>One item per voucher in this demo; quantities only. No FIFO, returns or batch tracking.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38" customHeight="1">
      <x:c r="A12" s="1" t="str">
        <x:v>8. Cash Flow</x:v>
      </x:c>
      <x:c r="B12" s="5" t="str">
        <x:v>Combined cash + bank view. All cash movements must be entered.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38" customHeight="1">
      <x:c r="A13" s="1" t="str">
        <x:v>9. Finance Tools</x:v>
      </x:c>
      <x:c r="B13" s="5" t="str">
        <x:v>EMI, margin, break-even, DSCR, working capital and a cash forecast.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38" customHeight="1">
      <x:c r="A14" s="1" t="str">
        <x:v>10. Quotation</x:v>
      </x:c>
      <x:c r="B14" s="5" t="str">
        <x:v>Editable estimate with manually entered tax rate; not a statutory invoice template.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38" customHeight="1">
      <x:c r="A15" s="1" t="str">
        <x:v>11. Paid access</x:v>
      </x:c>
      <x:c r="B15" s="5" t="str">
        <x:v>Public demo can use dummy data. Full downloads unlock after verified payment.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38" customHeight="1">
      <x:c r="A16" s="1" t="str">
        <x:v>Scope</x:v>
      </x:c>
      <x:c r="B16" s="5" t="str">
        <x:v>Operational register, not a double-entry ledger or statutory filing product.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38" customHeight="1">
      <x:c r="A17" s="1" t="str">
        <x:v>Sale-ready next steps</x:v>
      </x:c>
      <x:c r="B17" s="5" t="str">
        <x:v>Branding, protected formulas, licence terms, support scope and client acceptance.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38" customHeight="1">
      <x:c r="A18" s="1" t="str">
        <x:v>Catalogue</x:v>
      </x:c>
      <x:c r="B18" s="5" t="str">
        <x:v>Tool Catalogue maps all 20 tools to demo sheets and proposes prices / access duration.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Print / PDF</x:v>
      </x:c>
      <x:c r="B19" s="5" t="str">
        <x:v>Use Excel File &gt; Print; choose landscape, fit all columns to one page, and repeat row 6 for registers.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38" customHeight="1">
      <x:c r="A20" s="1" t="str">
        <x:v>Full paid product</x:v>
      </x:c>
      <x:c r="B20" s="5" t="str">
        <x:v>This demo is not payment-gated. The live site must verify payment before full access / downloads.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pageMargins left="0.7" right="0.7" top="0.75" bottom="0.75" header="0.3" footer="0.3"/>
</x:worksheet>
</file>